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20" firstSheet="1" activeTab="1"/>
  </bookViews>
  <sheets>
    <sheet name="ORÇAMENTO" sheetId="1" r:id="rId1"/>
    <sheet name="ORÇ EM BRANCO" sheetId="2" r:id="rId2"/>
    <sheet name="BDI EM BRANCO" sheetId="4" r:id="rId3"/>
    <sheet name="CRON EM BRANCO" sheetId="6" r:id="rId4"/>
  </sheets>
  <definedNames>
    <definedName name="_xlnm.Print_Area" localSheetId="2">'BDI EM BRANCO'!$C$3:$L$48</definedName>
    <definedName name="_xlnm.Print_Area" localSheetId="3">'CRON EM BRANCO'!$B$3:$K$39</definedName>
    <definedName name="_xlnm.Print_Area" localSheetId="1">'ORÇ EM BRANCO'!$A$1:$J$110</definedName>
    <definedName name="_xlnm.Print_Area" localSheetId="0">ORÇAMENTO!$A$1:$J$113</definedName>
    <definedName name="Import_RespOrçamento">#REF!</definedName>
    <definedName name="Print_Area_0" localSheetId="2">'BDI EM BRANCO'!$C$1:$L$125</definedName>
    <definedName name="Print_Area_0" localSheetId="3">'CRON EM BRANCO'!$B$3:$K$43</definedName>
    <definedName name="Print_Area_0" localSheetId="1">'ORÇ EM BRANCO'!#REF!</definedName>
    <definedName name="Print_Area_0" localSheetId="0">ORÇAMENTO!$A$1:$J$104</definedName>
    <definedName name="_xlnm.Print_Titles" localSheetId="1">'ORÇ EM BRANCO'!$1:$5</definedName>
    <definedName name="_xlnm.Print_Titles" localSheetId="0">ORÇAMENTO!$1:$5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<sst xmlns="http://schemas.openxmlformats.org/spreadsheetml/2006/main" count="977" uniqueCount="288">
  <si>
    <t>SINAP – FEV/2024</t>
  </si>
  <si>
    <t>Identificação do Projeto: Moradia Digna</t>
  </si>
  <si>
    <t>Data de elaboração: Maio 2024</t>
  </si>
  <si>
    <t>Autores: Isadora Alves e Lauren Oleques</t>
  </si>
  <si>
    <t>Endereço: Rua Zumbi dos Palmares, 441</t>
  </si>
  <si>
    <t>Ultima revisão:</t>
  </si>
  <si>
    <t>BDI 1</t>
  </si>
  <si>
    <t>BDI 2</t>
  </si>
  <si>
    <t>BDI 3</t>
  </si>
  <si>
    <t>Tipo de intervenção: Moradia Digna Mulher</t>
  </si>
  <si>
    <t>Item</t>
  </si>
  <si>
    <t>Fonte</t>
  </si>
  <si>
    <t>Código</t>
  </si>
  <si>
    <t>Descrição</t>
  </si>
  <si>
    <t>Unidade</t>
  </si>
  <si>
    <t>Quantidade</t>
  </si>
  <si>
    <t>Custo Unitário (sem BDI) (R$)</t>
  </si>
  <si>
    <t>BDI (%)</t>
  </si>
  <si>
    <t>Preço Unitário (com BDI) (R$)</t>
  </si>
  <si>
    <t>Preço Total (R$)</t>
  </si>
  <si>
    <t>REFORMA</t>
  </si>
  <si>
    <t>Moradia Digna Mulher</t>
  </si>
  <si>
    <t>1.</t>
  </si>
  <si>
    <t>SERVIÇOS INICIAIS E FUNDAÇÃO</t>
  </si>
  <si>
    <t>SINAPI</t>
  </si>
  <si>
    <t xml:space="preserve">TIJOLO CERAMICO MACICO COMUM *5 X 10 X 20* CM (L X A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</si>
  <si>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un</t>
  </si>
  <si>
    <t>MONTAGEM E DESMONTAGEM DE FÔRMA DE VIGA</t>
  </si>
  <si>
    <t>m²</t>
  </si>
  <si>
    <t>ARMAÇÃO DE PILAR OU VIGA DE ESTRUTURA CONVENCIONAL DE CONCRETO ARMADO UTILIZANDO AÇO CA-60 DE 5,0 MM - MONTAGEM. AF_06/2022</t>
  </si>
  <si>
    <t>kg</t>
  </si>
  <si>
    <t>ARMAÇÃO DE PILAR OU VIGA DE ESTRUTURA CONVENCIONAL DE CONCRETO ARMADO UTILIZANDO AÇO CA-50 DE 6,3 MM - MONTAGEM. AF_06/2022</t>
  </si>
  <si>
    <t>ARMAÇÃO DE PILAR OU VIGA DE ESTRUTURA CONVENCIONAL DE CONCRETO ARMADO UTILIZANDO AÇO CA-50 DE 8,0 MM - MONTAGEM. AF_06/2022</t>
  </si>
  <si>
    <t>CONCRETO FCK = 25MPA, TRAÇO 1:2,3:2,7 (EM MASSA SECA DE CIMENTO/ AREIA MÉDIA/ BRITA ) – PREPARO MECÂNICO COM BETONEIRA</t>
  </si>
  <si>
    <t>m³</t>
  </si>
  <si>
    <t>FABRICAÇÃO, MONTAGEM E DESMONTAGEM DE FÔRMA PARA VIGA BALDRAME</t>
  </si>
  <si>
    <t>ARMAÇÃO DE BLOCO, VIGA BALDRAME E SAPATA UTILIZANDO AÇO CA-60 DE 5 MM - MONTAGEM. AF_06/2017</t>
  </si>
  <si>
    <t>ARMAÇÃO DE BLOCO, VIGA BALDRAME OU SAPATA UTILIZANDO AÇO CA-50 DE 8 MM - MONTAGEM. AF_06/2017</t>
  </si>
  <si>
    <t>ARMAÇÃO DE BLOCO, VIGA BALDRAME OU SAPATA UTILIZANDO AÇO CA-50 DE 10 MM - MONTAGEM. AF_06/2017</t>
  </si>
  <si>
    <t>LASTRO DE CONCRETO MAGRO, APLICADO EM BLOCOS DE COROAMENTO OU SAPATAS, ESPESSURA DE 3 CM. AF_01/2024</t>
  </si>
  <si>
    <t>IMPERMEABILIZAÇÃO DE SUPERFÍCIE COM EMULSÃO ASFÁLTICA, 2 DEMÃOS. AF_09/2023</t>
  </si>
  <si>
    <t>1.13</t>
  </si>
  <si>
    <t>ESCAVAÇÃO MANUAL PARA VIGA BALDRAME OU SAPATA CORRIDA (SEM ESCAVAÇÃO PARA COLOCAÇÃO DE FÔRMAS). AF_01/2024</t>
  </si>
  <si>
    <t>1.14</t>
  </si>
  <si>
    <t>97622</t>
  </si>
  <si>
    <t>DEMOLIÇÃO DE ALVENARIA DE BLOCO FURADO, DE FORMA MANUAL, SEM REAPROVEITAMENTO. AF_09/2023</t>
  </si>
  <si>
    <t>M³</t>
  </si>
  <si>
    <t>1.15</t>
  </si>
  <si>
    <t>97647</t>
  </si>
  <si>
    <t>REMOÇÃO DE TELHAS DE FIBROCIMENTO METÁLICA E CERÂMICA, DE FORMA MANUAL, SEM REAPROVEITAMENTO. AF_09/2023</t>
  </si>
  <si>
    <t>M²</t>
  </si>
  <si>
    <t>1.16</t>
  </si>
  <si>
    <t>97650</t>
  </si>
  <si>
    <t>REMOÇÃO DE TRAMA DE MADEIRA PARA COBERTURA, DE FORMA MANUAL, SEM REAPROVEITAMENTO. AF_09/2023</t>
  </si>
  <si>
    <t>1.17</t>
  </si>
  <si>
    <t>93584</t>
  </si>
  <si>
    <t>EXECUÇÃO DE DEPÓSITO EM CANTEIRO DE OBRA EM CHAPA DE MADEIRA COMPENSADA</t>
  </si>
  <si>
    <t>1.18</t>
  </si>
  <si>
    <t>90777</t>
  </si>
  <si>
    <t>ENGENHEIRO CIVIL DE OBRA JUNIOR COM ENCARGOS COMPLEMENTARES</t>
  </si>
  <si>
    <t>H</t>
  </si>
  <si>
    <t>2.</t>
  </si>
  <si>
    <t>ALVENARIAS</t>
  </si>
  <si>
    <t>2.1.</t>
  </si>
  <si>
    <t>103356</t>
  </si>
  <si>
    <t>ALVENARIA DE VEDAÇÃO DE BLOCOS CERÂMICOS FURADOS NA HORIZONTAL DE 9X19X29 CM (ESPESSURA 9 CM) E ARGAMASSA DE ASSENTAMENTO COM PREPARO EM BETONEIRA. AF_12/2021</t>
  </si>
  <si>
    <t>3.</t>
  </si>
  <si>
    <t>COBERTURA</t>
  </si>
  <si>
    <t>3.1.</t>
  </si>
  <si>
    <t>94210</t>
  </si>
  <si>
    <t>TELHAMENTO COM TELHA ONDULADA DE FIBROCIMENTO E = 6 MM, COM RECOBRIMENTO LATERAL DE 1 1/4 DE ONDA PARA TELHADO COM INCLINAÇÃO MÁXIMA DE 10°, COM ATÉ 2 ÁGUAS, INCLUSO IÇAMENTO. AF_07/2019</t>
  </si>
  <si>
    <t>3.2.</t>
  </si>
  <si>
    <t>92543</t>
  </si>
  <si>
    <t>TRAMA DE MADEIRA COMPOSTA POR TERÇAS PARA TELHADOS DE ATÉ 2 ÁGUAS PARA TELHA ONDULADA DE FIBROCIMENTO, METÁLICA, PLÁSTICA OU TERMOACÚSTICA, INCLUSO TRANSPORTE VERTICAL. AF_07/2019</t>
  </si>
  <si>
    <t>96120</t>
  </si>
  <si>
    <t>ACABAMENTOS PARA FORRO (MOLDURA DE GESSO). AF_08/2023</t>
  </si>
  <si>
    <t>M</t>
  </si>
  <si>
    <t>96111</t>
  </si>
  <si>
    <t>FORRO EM RÉGUAS DE PVC, FRISADO, PARA AMBIENTES RESIDENCIAIS, INCLUSIVE ESTRUTURA UNIDIRECIONAL DE FIXAÇÃO. AF_08/2023_PS</t>
  </si>
  <si>
    <t>4.</t>
  </si>
  <si>
    <t>CONTRAPISO</t>
  </si>
  <si>
    <t>4.1.</t>
  </si>
  <si>
    <t>87304</t>
  </si>
  <si>
    <t>ARGAMASSA TRAÇO 1:5 (EM VOLUME DE CIMENTO E AREIA MÉDIA ÚMIDA) PARA CONTRAPISO, PREPARO MECÂNICO COM BETONEIRA 400 L. AF_08/2019</t>
  </si>
  <si>
    <t>4.2.</t>
  </si>
  <si>
    <t>100324</t>
  </si>
  <si>
    <t>LASTRO COM MATERIAL GRANULAR (PEDRA BRITADA N.1 E PEDRA BRITADA N.2),APLICADO EM PISOS OU LAJES SOBRE SOLO, ESPESSURA DE *10 CM*. AF_07/2019 (5m de espessura)</t>
  </si>
  <si>
    <t>4.3</t>
  </si>
  <si>
    <t>93390</t>
  </si>
  <si>
    <t>REVESTIMENTO CERÂMICO PARA PISO COM PLACAS TIPO ESMALTADA PADRÃO POPULAR DE DIMENSÕES 35X35 CM APLICADA EM AMBIENTES DE ÁREA ENTRE 5 M2 E 10  M2. AF_06/2014</t>
  </si>
  <si>
    <t>4.4.</t>
  </si>
  <si>
    <t>SOLEIRA PORTA - ( ADAPTAÇÃO: REVESTIMENTO CERÂMICO PARA PISO COM PLACAS TIPO ESMALTADA PADRÃO POPULAR DE DIMENSÕES 35X35 CM APLICADA EM AMBIENTES DE ÁREA ENTRE 5 M2 E 10 M2. AF_02/2023_PE</t>
  </si>
  <si>
    <t>5.</t>
  </si>
  <si>
    <t>REVESTIMENTO DE PAREDES</t>
  </si>
  <si>
    <t>5.1.</t>
  </si>
  <si>
    <t>87878</t>
  </si>
  <si>
    <t>CHAPISCO APLICADO EM ALVENARIAS E ESTRUTURAS DE CONCRETO INTERNAS, COM COLHER DE PEDREIRO.  ARGAMASSA TRAÇO 1:3 COM PREPARO MANUAL. AF_10/2022</t>
  </si>
  <si>
    <t>5.2</t>
  </si>
  <si>
    <t>87547</t>
  </si>
  <si>
    <t>MASSA ÚNICA, PARA RECEBIMENTO DE PINTURA, EM ARGAMASSA TRAÇO 1:2:8, PREPARO MECÂNICO COM BETONEIRA 400L, APLICADA MANUALMENTE EM FACES INTERNAS DE PAREDES, ESPESSURA DE 10MM, COM EXECUÇÃO DE TALISCAS. AF_06/2014</t>
  </si>
  <si>
    <t>5.3</t>
  </si>
  <si>
    <t>87905</t>
  </si>
  <si>
    <t>CHAPISCO APLICADO EM ALVENARIA (COM PRESENÇA DE VÃOS) E ESTRUTURAS DE CONCRETO DE FACHADA, COM COLHER DE PEDREIRO. ARGAMASSA TRAÇO 1:3 COM PREPARO MANUAL. AF_10/2022</t>
  </si>
  <si>
    <t>5.4</t>
  </si>
  <si>
    <t>MASSA ÚNICA EM ARGAMASSA TRAÇO 1:2:8, PREPARO MECÂNICO COM BETONEIRA 400L, APLICADA MANUALMENTE EM PANOS DE FACHADA COM PRESENÇA DE VÃOS, ESPESSURA DE 25MM. AF_08/2022</t>
  </si>
  <si>
    <t>5.5</t>
  </si>
  <si>
    <t>REVESTIMENTO CERÂMICO PARA PAREDES INTERNAS COM PLACAS TIPO ESMALTADA PADRÃO POPULAR DE DIMENSÕES 20X20 CM, ARGAMASSA TIPO AC I, APLICADAS EM AMBIENTES DE ÁREA MAIOR QUE 5 M2 NA ALTURA INTEIRA DAS PAREDES</t>
  </si>
  <si>
    <t>M2</t>
  </si>
  <si>
    <t>6.</t>
  </si>
  <si>
    <t>ESQUADRIAS</t>
  </si>
  <si>
    <t>6.1.</t>
  </si>
  <si>
    <t>PORTA DE ALUMÍNIO DE ABRIR COM LAMBRI, COM GUARNIÇÃO, FIXAÇÃO COM PARA FUSOS - FORNECIMENTO E INSTALAÇÃO. AF_12/2019</t>
  </si>
  <si>
    <t>KIT DE PORTA DE MADEIRA PARA PINTURA, SEMI-OCA (LEVE OU MÉDIA), PADRÃO POPULAR, 80X210CM, ESPESSURA DE 3,5CM, ITENS INCLUSOS: DOBRADIÇAS, MONTAGEM E INSTALAÇÃO DO BATENTE, FECHADURA COM EXECUÇÃO DO FURO - FORNECIMENTO E INSTALAÇÃO. AF_12/2019</t>
  </si>
  <si>
    <t>UND</t>
  </si>
  <si>
    <t>6.2.</t>
  </si>
  <si>
    <t>94570</t>
  </si>
  <si>
    <t>JANELA DE ALUMÍNIO DE CORRER COM 2 FOLHAS PARA VIDROS, COM VIDROS, BATENTE, ACABAMENTO COM ACETATO OU BRILHANTE E FERRAGENS. EXCLUSIVE ALIZAR E CONTRAMARCO. FORNECIMENTO E INSTALAÇÃO. AF_12/2019</t>
  </si>
  <si>
    <t>94569</t>
  </si>
  <si>
    <t>JANELA DE ALUMÍNIO TIPO MAXIM-AR, COM VIDROS, BATENTE E FERRAGENS. EXC LUSIVE ALIZAR, ACABAMENTO E CONTRAMARCO. FORNECIMENTO E INSTALAÇÃO. AF_12/2019</t>
  </si>
  <si>
    <t>99861</t>
  </si>
  <si>
    <t>GRADIL EM FERRO FIXADO EM VÃOS DE JANELAS, FORMADO POR BARRAS CHATAS DE 25X4,8 MM. AF_04/2019</t>
  </si>
  <si>
    <t>4930</t>
  </si>
  <si>
    <t>PORTA DE ABRIR / GIRO, EM GRADIL FERRO, COM BARRA CHATA 3 CM X 1/4", COM REQUADRO E GUARNIÇÃO - COMPLETO - ACABAMENTO NATURAL</t>
  </si>
  <si>
    <t>7.</t>
  </si>
  <si>
    <t>PINTURA</t>
  </si>
  <si>
    <t>7.1.</t>
  </si>
  <si>
    <t>88485</t>
  </si>
  <si>
    <t>FUNDO SELADOR ACRÍLICO, APLICAÇÃO MANUAL EM PAREDE, UMA DEMÃO. AF_04/2023</t>
  </si>
  <si>
    <t>7.2.</t>
  </si>
  <si>
    <t>104642</t>
  </si>
  <si>
    <t>PINTURA LÁTEX ACRÍLICA STANDARD, APLICAÇÃO MANUAL EM PAREDES, DUAS DEMÃOS. AF_04/2023</t>
  </si>
  <si>
    <t>8.</t>
  </si>
  <si>
    <t>APARELHOS SANITÁRIOS C/ TANQUE</t>
  </si>
  <si>
    <t>86888</t>
  </si>
  <si>
    <t>VASO SANITÁRIO SIFONADO COM CAIXA ACOPLADA LOUÇA BRANCA - FORNECIMENTO E INSTALAÇÃO. AF_01/2020</t>
  </si>
  <si>
    <t>SINAPI-I</t>
  </si>
  <si>
    <t>377</t>
  </si>
  <si>
    <t>ASSENTO SANITARIO DE PLASTICO, TIPO CONVENCIONAL</t>
  </si>
  <si>
    <t>86939</t>
  </si>
  <si>
    <t>LAVATÓRIO LOUÇA BRANCA COM COLUNA, *44 X 35,5* CM, PADRÃO POPULAR, INCLUSO SIFÃO FLEXÍVEL EM PVC, VÁLVULA E ENGATE FLEXÍVEL 30CM EM PLÁSTICO E COM TORNEIRA CROMADA PADRÃO POPULAR - FORNECIMENTO E INSTALAÇÃO AF_01/2020</t>
  </si>
  <si>
    <t>11831</t>
  </si>
  <si>
    <t>TORNEIRA PLASTICA PARA TANQUE 1/2 " OU 3/4 " COM BICO PARA MANGUEIRA</t>
  </si>
  <si>
    <t>86911</t>
  </si>
  <si>
    <t>TORNEIRA CROMADA LONGA , DE PAREDE,  1/2 OU 3/4 PARA PIA DE COZINHA</t>
  </si>
  <si>
    <t>95546</t>
  </si>
  <si>
    <t>KIT DE ACESSÓRIOS PARA BANHEIRO EM METAL CROMADO, 5 PEÇAS, INCLUSO FIXAÇAO</t>
  </si>
  <si>
    <t>11186</t>
  </si>
  <si>
    <t>ESPELHO CRISTAL E = 4 MM</t>
  </si>
  <si>
    <t>86876</t>
  </si>
  <si>
    <t>TANQUE DE MÁRMORE SINTÉTICO SUSPENSO, 22L OU EQUIVALENTE - FORNECIMENTO E INSTALAÇÃO. AF_01/2020</t>
  </si>
  <si>
    <t>86894</t>
  </si>
  <si>
    <t>BANCADA DE MÁRMORE SINTÉTICO 1,20 X 0,60, COM CUBA</t>
  </si>
  <si>
    <t>9.</t>
  </si>
  <si>
    <t>MATERIAL HIDRÁULICO E SANITÁRIO</t>
  </si>
  <si>
    <t>91785</t>
  </si>
  <si>
    <t>TUBOS DE PVC, SOLDÁVEL, ÁGUA FRIA, DN 25 MM (INSTALADO EM RAMAL, SUB-RAMAL, RAMAL DE DISTRIBUIÇÃO OU PRUMADA), INCLUSIVE CONEXÕES, CORTES E FIXAÇÕES, PARA PRÉDIOS. AF_10/2015</t>
  </si>
  <si>
    <t>91793</t>
  </si>
  <si>
    <t>TUBO DE PVC, SÉRIE NORMAL, ESGOTO PREDIAL, DN 50 MM (INSTALADO EM RAMAL DE DESCARGA OU RAMAL DE ESGOTO SANITÁRIO), INCLUSIVE CONEXÕES, CORTES E FIXAÇÕES PSANITÁRIO), INCLUSIVE CONEXÕES, CORTES E FIXAÇÕES PARA, PRÉDIOS. AF_10/2015</t>
  </si>
  <si>
    <t>91795</t>
  </si>
  <si>
    <t>TUBO PVC, SÉRIE N, ESGOTO PREDIAL, 100 MM (INST. RAMAL DESCARGA, RAMAL DE ESG. SANIT., PRUMADA ESG. SANIT., VENTILAÇÃO OU SUB-COLETOR AÉREO), INCL. CONEXÕES E CORTES, FIXAÇÕES, P/ PRÉDIOS. AF_10/2015</t>
  </si>
  <si>
    <t>91794</t>
  </si>
  <si>
    <t xml:space="preserve"> TUBO PVC, SÉRIE N, ESGOTO PREDIAL, DN 75 MM, (INST. EM RAMAL DE DESCARGA, RAMAL DE ESG. SANITÁRIO, PRUMADA DE ESG. SANITÁRIO OU VENTILAÇÃO), INCL. CONEXÕES, CORTES E FIXAÇÕES, P/ PRÉDIOS. AF_10/2015</t>
  </si>
  <si>
    <t>91792</t>
  </si>
  <si>
    <t xml:space="preserve"> TUBO DE PVC, SÉRIE NORMAL, ESGOTO PREDIAL, DN 40 MM (INSTALADO EM RAMAL DE DESCARGAOU RAMAL DE ESGOTO SANITÁRIO), INCLUSIVE CONEXÕES, CORTES E FIXAÇÕES, PARA PRÉDIOS. AF_10/2015</t>
  </si>
  <si>
    <t>89352</t>
  </si>
  <si>
    <t>REGISTRO DE GAVETA BRUTO, LATÃO, ROSCÁVEL, 1/2" - FORNECIMENTO E INSTALAÇÃO. AF_08/2021</t>
  </si>
  <si>
    <t>89985</t>
  </si>
  <si>
    <t>REGISTRO DE PRESSÃO BRUTO, LATÃO, ROSCÁVEL, 3/4", COM ACABAMENTO E CANOPLA CROMADOS - FORNECIMENTO E INSTALAÇÃO. AF_08/2021</t>
  </si>
  <si>
    <t>97901</t>
  </si>
  <si>
    <t>CAIXA ENTERRADA HIDRÁULICA RETANGULAR EM ALVENARIA COM TIJOLOS CERÂMICOS MACIÇOS, DIMENSÕES INTERNAS: 0,4X0,4X0,4 M PARA REDE DE ESGOTO. AF_12/2020</t>
  </si>
  <si>
    <t>89712</t>
  </si>
  <si>
    <t>TUBO PVC, SERIE NORMAL, ESGOTO PREDIAL, DN 50 MM, FORNECIDO E INSTALADO EM RAMAL DE DESCARGA OU RAMAL DE ESGOTO SANITÁRIO. AF_12/2014</t>
  </si>
  <si>
    <t>89714</t>
  </si>
  <si>
    <t>TUBO PVC, SERIE NORMAL, ESGOTO PREDIAL, DN 100 MM, FORNECIDO E INSTALADO EM RAMAL DE DESCARGA OU RAMAL DE ESGOTO SANITÁRIO. AF_12/2014</t>
  </si>
  <si>
    <t>104661</t>
  </si>
  <si>
    <t>CONJUNTO DE PONTOS HIDRÁULICOS DE ÁGUA FRIA PARA COZINHA (RAMAL/SUB-RAMAL E DISTRIBUIÇÃO) EM PVC, COM TUBOS, CONEXÕES, REGISTROS, CORTES E FIXAÇÕES EM PRÉDIO COM TUBULAÇÕES EMBUTIDAS COM RASGO. AF_05/2023</t>
  </si>
  <si>
    <t>11881</t>
  </si>
  <si>
    <t>CAIXA DE GORDURA CILINDRICA EM CONCRETO SIMPLES,  PRE-MOLDADA, COM DIAMETRO DE 40 CM E ALTURA DE 45 CM, COM TAMPA</t>
  </si>
  <si>
    <t>10.</t>
  </si>
  <si>
    <t>REDE ELÉTRICA</t>
  </si>
  <si>
    <t>10.1.</t>
  </si>
  <si>
    <t>104473</t>
  </si>
  <si>
    <t>COMPOSIÇÃO PARAMÉTRICA DE PONTO ELÉTRICO DE ILUMINAÇÃO, COM INTERRUPTOR SIMPLES, EM EDIFÍCIO RESIDENCIAL COM ELETRODUTO EMBUTIDO EM RASGOS NAS PAREDES, INCLUSO TOMADA, ELETRODUTO, CABO, RASGO E CHUMBAMENTO (SEM LUMINÁRIA E LÂMPADA). AF_11/2022</t>
  </si>
  <si>
    <t>10.2.</t>
  </si>
  <si>
    <t>104475</t>
  </si>
  <si>
    <t>COMPOSIÇÃO PARAMÉTRICA DE PONTO ELÉTRICO DE TOMADA DE USO GERAL 2P+T (10A/250V) EM EDIFÍCIO RESIDENCIAL COM ELETRODUTO EMBUTIDO EM RASGOS NAS PAREDES, INCLUSO TOMADA, ELETRODUTO, CABO, RASGO, QUEBRA E CHUMBAMENTO. AF_11/2022</t>
  </si>
  <si>
    <t>104476</t>
  </si>
  <si>
    <t>COMPOSIÇÃO PARAMÉTRICA DE PONTO ELÉTRICO DE TOMADA DE USO ESPECÍFICO 2P+T (20A/250V) EM EDIFÍCIO RESIDENCIAL COM ELETRODUTO EMBUTIDO EM RASGOS NAS PAREDES, INCLUSO TOMADA, ELETRODUTO, CABO, RASGO, QUEBRA E CHUMBAMENTO (EXCETO CHUVEIRO). AF_11/2022</t>
  </si>
  <si>
    <t>97589</t>
  </si>
  <si>
    <t>LUMINÁRIA TIPO PLAFON EM PLÁSTICO, DE SOBREPOR, COM 1 LÂMPADA FLUORESCENTE DE 15 W, SEM REATOR - FORNECIMENTO E INSTALAÇÃO. AF_02/2020</t>
  </si>
  <si>
    <t>100860</t>
  </si>
  <si>
    <t>CHUVEIRO ELÉTRICO COMUM CORPO PLÁSTICO, TIPO DUCHA FORNECIMENTO E INSTALAÇÃO. AF_01/2020</t>
  </si>
  <si>
    <t>93654</t>
  </si>
  <si>
    <t>DISJUNTOR MONOPOLAR TIPO DIN, CORRENTE NOMINAL DE 16A - FORNECIMENTO E INSTALAÇÃO. AF_10/2020</t>
  </si>
  <si>
    <t>93655</t>
  </si>
  <si>
    <t>DISJUNTOR MONOPOLAR TIPO DIN, CORRENTE NOMINAL DE 20A - FORNECIMENTO E INSTALAÇÃO. AF_10/2020</t>
  </si>
  <si>
    <t>93657</t>
  </si>
  <si>
    <t>DISJUNTOR MONOPOLAR TIPO DIN, CORRENTE NOMINAL DE 32A - FORNECIMENTO E INSTALAÇÃO. AF_10/2020</t>
  </si>
  <si>
    <t>93658</t>
  </si>
  <si>
    <t>DISJUNTOR MONOPOLAR TIPO DIN, CORRENTE NOMINAL DE 40A - FORNECIMENTO E INSTALAÇÃO. AF_10/2020</t>
  </si>
  <si>
    <t>101877</t>
  </si>
  <si>
    <t>QUADRO DE DISTRIBUIÇÃO DE ENERGIA EM PVC, DE EMBUTIR, SEM BARRAMENTO,</t>
  </si>
  <si>
    <t xml:space="preserve">MORADIA </t>
  </si>
  <si>
    <t>VALOR TOTAL</t>
  </si>
  <si>
    <t>Municipio de Pelotas RS</t>
  </si>
  <si>
    <t>15 de Maio de 2024</t>
  </si>
  <si>
    <t>Local</t>
  </si>
  <si>
    <t>Data</t>
  </si>
  <si>
    <t>Responsável Técnico</t>
  </si>
  <si>
    <t>Nome: Isadora Baptista Alves</t>
  </si>
  <si>
    <t>CAU/RS: A249741-7</t>
  </si>
  <si>
    <t>ART/RRT: 14229552</t>
  </si>
  <si>
    <t>Nome: Lauren Steckel Oleques</t>
  </si>
  <si>
    <t>CREA/RS: 173148</t>
  </si>
  <si>
    <t>ART/RRT: 13151071</t>
  </si>
  <si>
    <t>101747</t>
  </si>
  <si>
    <t>PISO EM CONCRETO 20 MPA PREPARO MECÂNICO, ESPESSURA 7CM. AF_09/2020</t>
  </si>
  <si>
    <t>95622</t>
  </si>
  <si>
    <t>APLICAÇÃO MANUAL DE TINTA LÁTEX ACRÍLICA EM PANOS COM PRESENÇA DE VÃOS DE EDIFÍCIOS DE MÚLTIPLOS PAVIMENTOS, DUAS DEMÃOS. AF_11/2016</t>
  </si>
  <si>
    <t>Conforme legislação tributária municipal, definir estimativa de percentual da base de cálculo para o ISS:</t>
  </si>
  <si>
    <t>Sobre a base de cálculo, definir a respectiva alíquota do ISS (entre 2% e 5%):</t>
  </si>
  <si>
    <t>F</t>
  </si>
  <si>
    <t>TIPO DE OBRA</t>
  </si>
  <si>
    <t>Construção e Reforma de Edifícios</t>
  </si>
  <si>
    <t>Itens</t>
  </si>
  <si>
    <t>Siglas</t>
  </si>
  <si>
    <t>% Adotado</t>
  </si>
  <si>
    <t>Situação</t>
  </si>
  <si>
    <t>1º Quartil</t>
  </si>
  <si>
    <t>Médio</t>
  </si>
  <si>
    <t>3º Quartil</t>
  </si>
  <si>
    <t>Administração Central</t>
  </si>
  <si>
    <t>AC</t>
  </si>
  <si>
    <t>-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</si>
  <si>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</si>
  <si>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</si>
  <si>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</si>
  <si>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</si>
  <si>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</si>
  <si>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</si>
  <si>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</si>
  <si>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</si>
  <si>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</si>
  <si>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</si>
  <si>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</si>
  <si>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</si>
  <si>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</si>
  <si>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</si>
  <si>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 (Fórmula Acórdão TCU)</t>
  </si>
  <si>
    <t>BDI PAD</t>
  </si>
  <si>
    <t>Os valores de BDI foram calculados com o emprego da fórmula:</t>
  </si>
  <si>
    <t>BDI =</t>
  </si>
  <si>
    <t>- 1</t>
  </si>
  <si>
    <t>(1-CP-ISS-CRPB)</t>
  </si>
  <si>
    <t>Declaro para os devidos fins que, conforme legislação tributária municipal, a base de cálculo deste tipo de obra corresponde à 3,5%</t>
  </si>
  <si>
    <t>Declaro para os devidos fins que o regime de Contribuição Previdenciára sobre a Receita Bruta adotada para elaboração do orçamento foi Desonerado, e que esta é a alternativa mais adequada para a Administração Pública</t>
  </si>
  <si>
    <t>Observações:</t>
  </si>
  <si>
    <t>Pelotas RS</t>
  </si>
  <si>
    <t/>
  </si>
  <si>
    <t>(SELECIONAR)</t>
  </si>
  <si>
    <t>BDI COM desoneração</t>
  </si>
  <si>
    <t>BDI DES</t>
  </si>
  <si>
    <t>Janeiro de 2023</t>
  </si>
  <si>
    <t>Nome:Cassius Baumgarten</t>
  </si>
  <si>
    <t>CREA/CAU: A107769-4</t>
  </si>
  <si>
    <t>ART/RRT: 11571892</t>
  </si>
  <si>
    <t>Serviço</t>
  </si>
  <si>
    <t>Valor (R$)</t>
  </si>
  <si>
    <t>1º</t>
  </si>
  <si>
    <t>2º</t>
  </si>
  <si>
    <t>3º</t>
  </si>
  <si>
    <t>4º</t>
  </si>
  <si>
    <t>5º</t>
  </si>
  <si>
    <t>mês</t>
  </si>
  <si>
    <t>SUBTOTAL ITEM 1</t>
  </si>
  <si>
    <t>SUBTOTAL ITEM 2</t>
  </si>
  <si>
    <t>SUBTOTAL ITEM 3</t>
  </si>
  <si>
    <t>SUBTOTAL ITEM 4</t>
  </si>
  <si>
    <t>SUBTOTAL ITEM 5</t>
  </si>
  <si>
    <t>SUBTOTAL ITEM 6</t>
  </si>
  <si>
    <t>SUBTOTAL ITEM 7</t>
  </si>
  <si>
    <t>APARELHOS SANITARIOS C/ TANQUE</t>
  </si>
  <si>
    <t>SUBTOTAL ITEM 8</t>
  </si>
  <si>
    <t>SUBTOTAL ITEM 9</t>
  </si>
  <si>
    <t>SUBTOTAL ITEM 10</t>
  </si>
  <si>
    <t>PERCENTUAL</t>
  </si>
  <si>
    <t>VALOR TOTAL GERAL</t>
  </si>
  <si>
    <t>VALOR ACUMULADO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</si>
</sst>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3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&quot;R$&quot;\ #,##0.00"/>
    <numFmt numFmtId="181" formatCode="_-[$R$-416]\ * #,##0.00_-;\-[$R$-416]\ * #,##0.00_-;_-[$R$-416]\ * &quot;-&quot;??_-;_-@"/>
    <numFmt numFmtId="182" formatCode="* #,##0.00\ ;\-* #,##0.00\ ;* \-#\ "/>
    <numFmt numFmtId="183" formatCode="d\.m"/>
    <numFmt numFmtId="184" formatCode="d\.m\."/>
    <numFmt numFmtId="185" formatCode="[$R$-416]\ #,##0.00;[Red]\-[$R$-416]\ #,##0.00"/>
    <numFmt numFmtId="186" formatCode="General;General"/>
    <numFmt numFmtId="187" formatCode="dd&quot; de &quot;mmmm&quot; de &quot;yyyy"/>
    <numFmt numFmtId="188" formatCode="_-&quot;R$&quot;\ * #,##0.00_-;\-&quot;R$&quot;\ * #,##0.00_-;_-&quot;R$&quot;\ * &quot;-&quot;??_-;_-@"/>
  </numFmts>
  <fonts count="30">
    <font>
      <sz val="10"/>
      <color rgb="FF000000"/>
      <name val="Arial"/>
      <charset val="134"/>
      <scheme val="minor"/>
    </font>
    <font>
      <sz val="10"/>
      <color rgb="FF000000"/>
      <name val="Arial"/>
      <charset val="134"/>
    </font>
    <font>
      <b/>
      <sz val="10"/>
      <color rgb="FF000000"/>
      <name val="Arial"/>
      <charset val="134"/>
    </font>
    <font>
      <sz val="10"/>
      <name val="Arial"/>
      <charset val="134"/>
    </font>
    <font>
      <sz val="9"/>
      <color rgb="FF000000"/>
      <name val="Arial"/>
      <charset val="134"/>
    </font>
    <font>
      <b/>
      <sz val="10"/>
      <color theme="1"/>
      <name val="Arial"/>
      <charset val="134"/>
    </font>
    <font>
      <sz val="10"/>
      <color theme="1"/>
      <name val="Arial"/>
      <charset val="134"/>
    </font>
    <font>
      <sz val="11"/>
      <color theme="1"/>
      <name val="Arial"/>
      <charset val="134"/>
    </font>
    <font>
      <b/>
      <sz val="11"/>
      <color rgb="FF000000"/>
      <name val="Arial"/>
      <charset val="134"/>
    </font>
    <font>
      <sz val="11"/>
      <color rgb="FF000000"/>
      <name val="Arial"/>
      <charset val="134"/>
    </font>
    <font>
      <sz val="10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C0C0C0"/>
        <bgColor rgb="FFC0C0C0"/>
      </patternFill>
    </fill>
    <fill>
      <patternFill patternType="solid">
        <fgColor rgb="FF808080"/>
        <bgColor rgb="FF808080"/>
      </patternFill>
    </fill>
    <fill>
      <patternFill patternType="solid">
        <fgColor rgb="FFE7E6E6"/>
        <bgColor rgb="FFE7E6E6"/>
      </patternFill>
    </fill>
    <fill>
      <patternFill patternType="solid">
        <fgColor rgb="FFCCCCFF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0" fillId="0" borderId="0" applyFont="0" applyFill="0" applyBorder="0" applyAlignment="0" applyProtection="0">
      <alignment vertical="center"/>
    </xf>
    <xf numFmtId="177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178" fontId="10" fillId="0" borderId="0" applyFont="0" applyFill="0" applyBorder="0" applyAlignment="0" applyProtection="0">
      <alignment vertical="center"/>
    </xf>
    <xf numFmtId="179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0" borderId="3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7" applyNumberFormat="0" applyFill="0" applyAlignment="0" applyProtection="0">
      <alignment vertical="center"/>
    </xf>
    <xf numFmtId="0" fontId="17" fillId="0" borderId="37" applyNumberFormat="0" applyFill="0" applyAlignment="0" applyProtection="0">
      <alignment vertical="center"/>
    </xf>
    <xf numFmtId="0" fontId="18" fillId="0" borderId="3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1" borderId="39" applyNumberFormat="0" applyAlignment="0" applyProtection="0">
      <alignment vertical="center"/>
    </xf>
    <xf numFmtId="0" fontId="20" fillId="12" borderId="40" applyNumberFormat="0" applyAlignment="0" applyProtection="0">
      <alignment vertical="center"/>
    </xf>
    <xf numFmtId="0" fontId="21" fillId="12" borderId="39" applyNumberFormat="0" applyAlignment="0" applyProtection="0">
      <alignment vertical="center"/>
    </xf>
    <xf numFmtId="0" fontId="22" fillId="13" borderId="41" applyNumberFormat="0" applyAlignment="0" applyProtection="0">
      <alignment vertical="center"/>
    </xf>
    <xf numFmtId="0" fontId="23" fillId="0" borderId="42" applyNumberFormat="0" applyFill="0" applyAlignment="0" applyProtection="0">
      <alignment vertical="center"/>
    </xf>
    <xf numFmtId="0" fontId="24" fillId="0" borderId="43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</cellStyleXfs>
  <cellXfs count="266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0" borderId="3" xfId="0" applyFont="1" applyBorder="1"/>
    <xf numFmtId="0" fontId="3" fillId="0" borderId="4" xfId="0" applyFont="1" applyBorder="1"/>
    <xf numFmtId="0" fontId="1" fillId="2" borderId="1" xfId="0" applyFont="1" applyFill="1" applyBorder="1" applyAlignment="1">
      <alignment horizontal="center"/>
    </xf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1" fillId="2" borderId="5" xfId="0" applyFont="1" applyFill="1" applyBorder="1" applyAlignment="1">
      <alignment horizontal="center"/>
    </xf>
    <xf numFmtId="2" fontId="1" fillId="0" borderId="9" xfId="0" applyNumberFormat="1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left"/>
    </xf>
    <xf numFmtId="0" fontId="3" fillId="0" borderId="11" xfId="0" applyFont="1" applyBorder="1"/>
    <xf numFmtId="0" fontId="3" fillId="0" borderId="12" xfId="0" applyFont="1" applyBorder="1"/>
    <xf numFmtId="9" fontId="1" fillId="0" borderId="13" xfId="0" applyNumberFormat="1" applyFont="1" applyBorder="1" applyAlignment="1">
      <alignment horizontal="center"/>
    </xf>
    <xf numFmtId="10" fontId="1" fillId="3" borderId="13" xfId="0" applyNumberFormat="1" applyFont="1" applyFill="1" applyBorder="1" applyAlignment="1">
      <alignment horizontal="center"/>
    </xf>
    <xf numFmtId="180" fontId="1" fillId="0" borderId="0" xfId="0" applyNumberFormat="1" applyFont="1"/>
    <xf numFmtId="0" fontId="3" fillId="0" borderId="14" xfId="0" applyFont="1" applyBorder="1"/>
    <xf numFmtId="180" fontId="1" fillId="0" borderId="15" xfId="0" applyNumberFormat="1" applyFont="1" applyBorder="1" applyAlignment="1">
      <alignment horizontal="right"/>
    </xf>
    <xf numFmtId="0" fontId="3" fillId="0" borderId="16" xfId="0" applyFont="1" applyBorder="1"/>
    <xf numFmtId="0" fontId="3" fillId="0" borderId="17" xfId="0" applyFont="1" applyBorder="1"/>
    <xf numFmtId="180" fontId="1" fillId="0" borderId="17" xfId="0" applyNumberFormat="1" applyFont="1" applyBorder="1" applyAlignment="1"/>
    <xf numFmtId="180" fontId="1" fillId="0" borderId="18" xfId="0" applyNumberFormat="1" applyFont="1" applyBorder="1"/>
    <xf numFmtId="10" fontId="1" fillId="4" borderId="13" xfId="0" applyNumberFormat="1" applyFont="1" applyFill="1" applyBorder="1" applyAlignment="1">
      <alignment horizontal="center"/>
    </xf>
    <xf numFmtId="180" fontId="1" fillId="4" borderId="18" xfId="0" applyNumberFormat="1" applyFont="1" applyFill="1" applyBorder="1"/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left"/>
    </xf>
    <xf numFmtId="0" fontId="2" fillId="2" borderId="19" xfId="0" applyFont="1" applyFill="1" applyBorder="1" applyAlignment="1">
      <alignment horizontal="center"/>
    </xf>
    <xf numFmtId="0" fontId="3" fillId="0" borderId="20" xfId="0" applyFont="1" applyBorder="1"/>
    <xf numFmtId="0" fontId="3" fillId="0" borderId="21" xfId="0" applyFont="1" applyBorder="1"/>
    <xf numFmtId="9" fontId="1" fillId="0" borderId="22" xfId="0" applyNumberFormat="1" applyFont="1" applyBorder="1"/>
    <xf numFmtId="10" fontId="1" fillId="0" borderId="22" xfId="0" applyNumberFormat="1" applyFont="1" applyBorder="1"/>
    <xf numFmtId="0" fontId="2" fillId="2" borderId="23" xfId="0" applyFont="1" applyFill="1" applyBorder="1" applyAlignment="1">
      <alignment horizontal="center"/>
    </xf>
    <xf numFmtId="0" fontId="3" fillId="0" borderId="24" xfId="0" applyFont="1" applyBorder="1"/>
    <xf numFmtId="0" fontId="3" fillId="0" borderId="25" xfId="0" applyFont="1" applyBorder="1"/>
    <xf numFmtId="181" fontId="1" fillId="0" borderId="26" xfId="0" applyNumberFormat="1" applyFont="1" applyBorder="1"/>
    <xf numFmtId="0" fontId="1" fillId="0" borderId="20" xfId="0" applyFont="1" applyBorder="1"/>
    <xf numFmtId="0" fontId="1" fillId="0" borderId="20" xfId="0" applyFont="1" applyBorder="1" applyAlignment="1"/>
    <xf numFmtId="0" fontId="2" fillId="0" borderId="0" xfId="0" applyFont="1"/>
    <xf numFmtId="0" fontId="1" fillId="0" borderId="23" xfId="0" applyFont="1" applyBorder="1" applyAlignment="1">
      <alignment horizontal="center"/>
    </xf>
    <xf numFmtId="0" fontId="1" fillId="0" borderId="23" xfId="0" applyFont="1" applyBorder="1"/>
    <xf numFmtId="0" fontId="1" fillId="0" borderId="24" xfId="0" applyFont="1" applyBorder="1"/>
    <xf numFmtId="0" fontId="2" fillId="0" borderId="23" xfId="0" applyFont="1" applyBorder="1" applyAlignment="1">
      <alignment horizontal="center"/>
    </xf>
    <xf numFmtId="0" fontId="2" fillId="0" borderId="23" xfId="0" applyFont="1" applyBorder="1"/>
    <xf numFmtId="0" fontId="2" fillId="0" borderId="24" xfId="0" applyFont="1" applyBorder="1"/>
    <xf numFmtId="0" fontId="1" fillId="2" borderId="23" xfId="0" applyFont="1" applyFill="1" applyBorder="1"/>
    <xf numFmtId="0" fontId="1" fillId="2" borderId="24" xfId="0" applyFont="1" applyFill="1" applyBorder="1"/>
    <xf numFmtId="0" fontId="1" fillId="0" borderId="27" xfId="0" applyFont="1" applyBorder="1" applyAlignment="1">
      <alignment horizontal="center" vertical="center"/>
    </xf>
    <xf numFmtId="0" fontId="3" fillId="0" borderId="28" xfId="0" applyFont="1" applyBorder="1"/>
    <xf numFmtId="0" fontId="3" fillId="0" borderId="19" xfId="0" applyFont="1" applyBorder="1"/>
    <xf numFmtId="0" fontId="1" fillId="2" borderId="2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23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28" xfId="0" applyFont="1" applyBorder="1"/>
    <xf numFmtId="0" fontId="1" fillId="0" borderId="25" xfId="0" applyFont="1" applyBorder="1"/>
    <xf numFmtId="0" fontId="1" fillId="0" borderId="26" xfId="0" applyFont="1" applyBorder="1"/>
    <xf numFmtId="10" fontId="1" fillId="2" borderId="23" xfId="0" applyNumberFormat="1" applyFont="1" applyFill="1" applyBorder="1" applyAlignment="1">
      <alignment horizontal="center"/>
    </xf>
    <xf numFmtId="0" fontId="2" fillId="0" borderId="25" xfId="0" applyFont="1" applyBorder="1"/>
    <xf numFmtId="0" fontId="1" fillId="2" borderId="25" xfId="0" applyFont="1" applyFill="1" applyBorder="1"/>
    <xf numFmtId="0" fontId="3" fillId="0" borderId="29" xfId="0" applyFont="1" applyBorder="1"/>
    <xf numFmtId="0" fontId="1" fillId="0" borderId="30" xfId="0" applyFont="1" applyBorder="1" applyAlignment="1">
      <alignment horizontal="center" vertical="center"/>
    </xf>
    <xf numFmtId="0" fontId="3" fillId="0" borderId="22" xfId="0" applyFont="1" applyBorder="1"/>
    <xf numFmtId="0" fontId="1" fillId="0" borderId="26" xfId="0" applyFont="1" applyBorder="1" applyAlignment="1">
      <alignment horizontal="center"/>
    </xf>
    <xf numFmtId="10" fontId="1" fillId="2" borderId="26" xfId="0" applyNumberFormat="1" applyFont="1" applyFill="1" applyBorder="1" applyAlignment="1">
      <alignment horizontal="center"/>
    </xf>
    <xf numFmtId="10" fontId="1" fillId="0" borderId="26" xfId="0" applyNumberFormat="1" applyFont="1" applyBorder="1" applyAlignment="1">
      <alignment horizontal="center"/>
    </xf>
    <xf numFmtId="0" fontId="1" fillId="2" borderId="26" xfId="0" applyFont="1" applyFill="1" applyBorder="1"/>
    <xf numFmtId="49" fontId="1" fillId="0" borderId="0" xfId="0" applyNumberFormat="1" applyFont="1"/>
    <xf numFmtId="10" fontId="1" fillId="0" borderId="0" xfId="0" applyNumberFormat="1" applyFont="1"/>
    <xf numFmtId="0" fontId="2" fillId="0" borderId="2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3" fillId="0" borderId="31" xfId="0" applyFont="1" applyBorder="1"/>
    <xf numFmtId="0" fontId="3" fillId="0" borderId="32" xfId="0" applyFont="1" applyBorder="1"/>
    <xf numFmtId="0" fontId="1" fillId="0" borderId="23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/>
    </xf>
    <xf numFmtId="10" fontId="1" fillId="0" borderId="22" xfId="0" applyNumberFormat="1" applyFont="1" applyBorder="1" applyAlignment="1">
      <alignment horizontal="center"/>
    </xf>
    <xf numFmtId="0" fontId="2" fillId="5" borderId="30" xfId="0" applyFont="1" applyFill="1" applyBorder="1" applyAlignment="1">
      <alignment horizontal="center" vertical="center" wrapText="1"/>
    </xf>
    <xf numFmtId="49" fontId="2" fillId="5" borderId="30" xfId="0" applyNumberFormat="1" applyFont="1" applyFill="1" applyBorder="1" applyAlignment="1">
      <alignment horizontal="center" vertical="center" wrapText="1"/>
    </xf>
    <xf numFmtId="0" fontId="2" fillId="5" borderId="33" xfId="0" applyFont="1" applyFill="1" applyBorder="1" applyAlignment="1">
      <alignment horizontal="center" vertical="center" wrapText="1"/>
    </xf>
    <xf numFmtId="2" fontId="2" fillId="6" borderId="27" xfId="0" applyNumberFormat="1" applyFont="1" applyFill="1" applyBorder="1" applyAlignment="1">
      <alignment horizontal="left" vertical="center" wrapText="1"/>
    </xf>
    <xf numFmtId="49" fontId="2" fillId="6" borderId="28" xfId="0" applyNumberFormat="1" applyFont="1" applyFill="1" applyBorder="1" applyAlignment="1">
      <alignment horizontal="left" vertical="center" wrapText="1"/>
    </xf>
    <xf numFmtId="2" fontId="2" fillId="6" borderId="28" xfId="0" applyNumberFormat="1" applyFont="1" applyFill="1" applyBorder="1" applyAlignment="1">
      <alignment horizontal="left" vertical="center" wrapText="1"/>
    </xf>
    <xf numFmtId="2" fontId="2" fillId="7" borderId="23" xfId="0" applyNumberFormat="1" applyFont="1" applyFill="1" applyBorder="1" applyAlignment="1">
      <alignment horizontal="left" vertical="center" wrapText="1"/>
    </xf>
    <xf numFmtId="2" fontId="2" fillId="7" borderId="24" xfId="0" applyNumberFormat="1" applyFont="1" applyFill="1" applyBorder="1" applyAlignment="1">
      <alignment horizontal="center" vertical="center" wrapText="1"/>
    </xf>
    <xf numFmtId="49" fontId="2" fillId="7" borderId="24" xfId="0" applyNumberFormat="1" applyFont="1" applyFill="1" applyBorder="1" applyAlignment="1">
      <alignment horizontal="center" vertical="center" wrapText="1"/>
    </xf>
    <xf numFmtId="2" fontId="2" fillId="7" borderId="24" xfId="0" applyNumberFormat="1" applyFont="1" applyFill="1" applyBorder="1" applyAlignment="1">
      <alignment vertical="center" wrapText="1"/>
    </xf>
    <xf numFmtId="2" fontId="2" fillId="7" borderId="24" xfId="0" applyNumberFormat="1" applyFont="1" applyFill="1" applyBorder="1" applyAlignment="1">
      <alignment horizontal="right" vertical="center" wrapText="1"/>
    </xf>
    <xf numFmtId="182" fontId="1" fillId="7" borderId="24" xfId="0" applyNumberFormat="1" applyFont="1" applyFill="1" applyBorder="1" applyAlignment="1">
      <alignment horizontal="right" vertical="center" wrapText="1"/>
    </xf>
    <xf numFmtId="183" fontId="1" fillId="0" borderId="22" xfId="0" applyNumberFormat="1" applyFont="1" applyBorder="1" applyAlignment="1">
      <alignment horizontal="center" vertical="center"/>
    </xf>
    <xf numFmtId="49" fontId="1" fillId="8" borderId="26" xfId="0" applyNumberFormat="1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182" fontId="1" fillId="0" borderId="26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/>
    </xf>
    <xf numFmtId="49" fontId="5" fillId="0" borderId="25" xfId="0" applyNumberFormat="1" applyFont="1" applyBorder="1" applyAlignment="1">
      <alignment horizontal="center" vertical="center"/>
    </xf>
    <xf numFmtId="49" fontId="6" fillId="0" borderId="21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82" fontId="6" fillId="0" borderId="21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5" fillId="0" borderId="26" xfId="0" applyNumberFormat="1" applyFont="1" applyBorder="1" applyAlignment="1">
      <alignment horizontal="center" vertical="center"/>
    </xf>
    <xf numFmtId="49" fontId="1" fillId="0" borderId="26" xfId="0" applyNumberFormat="1" applyFont="1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/>
    </xf>
    <xf numFmtId="2" fontId="2" fillId="7" borderId="23" xfId="0" applyNumberFormat="1" applyFont="1" applyFill="1" applyBorder="1" applyAlignment="1">
      <alignment vertical="center" wrapText="1"/>
    </xf>
    <xf numFmtId="0" fontId="1" fillId="0" borderId="22" xfId="0" applyFont="1" applyBorder="1" applyAlignment="1">
      <alignment horizontal="left" vertical="center"/>
    </xf>
    <xf numFmtId="49" fontId="1" fillId="8" borderId="22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Border="1" applyAlignment="1">
      <alignment horizontal="center" vertical="center"/>
    </xf>
    <xf numFmtId="49" fontId="1" fillId="0" borderId="22" xfId="0" applyNumberFormat="1" applyFont="1" applyBorder="1" applyAlignment="1">
      <alignment horizontal="center" vertical="center" wrapText="1"/>
    </xf>
    <xf numFmtId="182" fontId="1" fillId="0" borderId="22" xfId="0" applyNumberFormat="1" applyFont="1" applyBorder="1" applyAlignment="1">
      <alignment horizontal="right" vertical="center"/>
    </xf>
    <xf numFmtId="182" fontId="1" fillId="4" borderId="22" xfId="0" applyNumberFormat="1" applyFont="1" applyFill="1" applyBorder="1" applyAlignment="1">
      <alignment horizontal="right" vertical="center"/>
    </xf>
    <xf numFmtId="49" fontId="1" fillId="0" borderId="22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horizontal="center" wrapText="1"/>
    </xf>
    <xf numFmtId="0" fontId="1" fillId="0" borderId="33" xfId="0" applyFont="1" applyBorder="1" applyAlignment="1">
      <alignment horizontal="left" vertical="center"/>
    </xf>
    <xf numFmtId="49" fontId="2" fillId="0" borderId="33" xfId="0" applyNumberFormat="1" applyFont="1" applyBorder="1" applyAlignment="1">
      <alignment horizontal="center" vertical="center"/>
    </xf>
    <xf numFmtId="49" fontId="1" fillId="0" borderId="33" xfId="0" applyNumberFormat="1" applyFont="1" applyBorder="1" applyAlignment="1">
      <alignment horizontal="center" vertical="center" wrapText="1"/>
    </xf>
    <xf numFmtId="182" fontId="1" fillId="0" borderId="33" xfId="0" applyNumberFormat="1" applyFont="1" applyBorder="1" applyAlignment="1">
      <alignment horizontal="right" vertical="center"/>
    </xf>
    <xf numFmtId="184" fontId="1" fillId="0" borderId="30" xfId="0" applyNumberFormat="1" applyFont="1" applyBorder="1" applyAlignment="1">
      <alignment horizontal="left" vertical="center"/>
    </xf>
    <xf numFmtId="49" fontId="2" fillId="0" borderId="26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182" fontId="1" fillId="0" borderId="30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49" fontId="1" fillId="8" borderId="30" xfId="0" applyNumberFormat="1" applyFont="1" applyFill="1" applyBorder="1" applyAlignment="1">
      <alignment horizontal="center" vertical="center" wrapText="1"/>
    </xf>
    <xf numFmtId="49" fontId="1" fillId="0" borderId="30" xfId="0" applyNumberFormat="1" applyFont="1" applyBorder="1" applyAlignment="1">
      <alignment horizontal="left" vertical="center" wrapText="1"/>
    </xf>
    <xf numFmtId="49" fontId="5" fillId="0" borderId="30" xfId="0" applyNumberFormat="1" applyFont="1" applyBorder="1" applyAlignment="1">
      <alignment horizontal="center" vertical="center" wrapText="1"/>
    </xf>
    <xf numFmtId="49" fontId="1" fillId="0" borderId="30" xfId="0" applyNumberFormat="1" applyFont="1" applyBorder="1" applyAlignment="1">
      <alignment horizontal="center" vertical="center" wrapText="1"/>
    </xf>
    <xf numFmtId="182" fontId="1" fillId="0" borderId="26" xfId="0" applyNumberFormat="1" applyFont="1" applyBorder="1" applyAlignment="1">
      <alignment horizontal="right" vertical="center"/>
    </xf>
    <xf numFmtId="182" fontId="1" fillId="0" borderId="26" xfId="0" applyNumberFormat="1" applyFont="1" applyBorder="1" applyAlignment="1">
      <alignment horizontal="right" vertical="center" wrapText="1"/>
    </xf>
    <xf numFmtId="4" fontId="6" fillId="0" borderId="26" xfId="0" applyNumberFormat="1" applyFont="1" applyBorder="1" applyAlignment="1">
      <alignment horizontal="right" vertical="center"/>
    </xf>
    <xf numFmtId="49" fontId="1" fillId="0" borderId="26" xfId="0" applyNumberFormat="1" applyFont="1" applyBorder="1" applyAlignment="1">
      <alignment horizontal="left"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182" fontId="1" fillId="4" borderId="26" xfId="0" applyNumberFormat="1" applyFont="1" applyFill="1" applyBorder="1" applyAlignment="1">
      <alignment horizontal="right" vertical="center" wrapText="1"/>
    </xf>
    <xf numFmtId="2" fontId="2" fillId="7" borderId="19" xfId="0" applyNumberFormat="1" applyFont="1" applyFill="1" applyBorder="1" applyAlignment="1">
      <alignment horizontal="left" vertical="center" wrapText="1"/>
    </xf>
    <xf numFmtId="2" fontId="2" fillId="7" borderId="20" xfId="0" applyNumberFormat="1" applyFont="1" applyFill="1" applyBorder="1" applyAlignment="1">
      <alignment vertical="center" wrapText="1"/>
    </xf>
    <xf numFmtId="49" fontId="2" fillId="7" borderId="20" xfId="0" applyNumberFormat="1" applyFont="1" applyFill="1" applyBorder="1" applyAlignment="1">
      <alignment horizontal="center" vertical="center" wrapText="1"/>
    </xf>
    <xf numFmtId="2" fontId="2" fillId="7" borderId="20" xfId="0" applyNumberFormat="1" applyFont="1" applyFill="1" applyBorder="1" applyAlignment="1">
      <alignment horizontal="center" vertical="center" wrapText="1"/>
    </xf>
    <xf numFmtId="182" fontId="1" fillId="7" borderId="20" xfId="0" applyNumberFormat="1" applyFont="1" applyFill="1" applyBorder="1" applyAlignment="1">
      <alignment horizontal="right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26" xfId="0" applyFont="1" applyBorder="1" applyAlignment="1">
      <alignment vertical="center"/>
    </xf>
    <xf numFmtId="0" fontId="2" fillId="0" borderId="30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/>
    </xf>
    <xf numFmtId="2" fontId="2" fillId="7" borderId="24" xfId="0" applyNumberFormat="1" applyFont="1" applyFill="1" applyBorder="1" applyAlignment="1">
      <alignment horizontal="left" vertical="center" wrapText="1"/>
    </xf>
    <xf numFmtId="182" fontId="1" fillId="0" borderId="22" xfId="0" applyNumberFormat="1" applyFont="1" applyBorder="1" applyAlignment="1">
      <alignment horizontal="right" vertical="center" wrapText="1"/>
    </xf>
    <xf numFmtId="183" fontId="2" fillId="4" borderId="26" xfId="0" applyNumberFormat="1" applyFont="1" applyFill="1" applyBorder="1" applyAlignment="1">
      <alignment horizontal="left" vertical="center" wrapText="1"/>
    </xf>
    <xf numFmtId="2" fontId="1" fillId="0" borderId="25" xfId="0" applyNumberFormat="1" applyFont="1" applyBorder="1" applyAlignment="1">
      <alignment horizontal="center" wrapText="1"/>
    </xf>
    <xf numFmtId="183" fontId="1" fillId="4" borderId="26" xfId="0" applyNumberFormat="1" applyFont="1" applyFill="1" applyBorder="1" applyAlignment="1">
      <alignment horizontal="left" vertical="center" wrapText="1"/>
    </xf>
    <xf numFmtId="49" fontId="1" fillId="8" borderId="33" xfId="0" applyNumberFormat="1" applyFont="1" applyFill="1" applyBorder="1" applyAlignment="1">
      <alignment horizontal="center" vertical="center" wrapText="1"/>
    </xf>
    <xf numFmtId="49" fontId="2" fillId="0" borderId="33" xfId="0" applyNumberFormat="1" applyFont="1" applyBorder="1" applyAlignment="1">
      <alignment horizontal="center" vertical="center" wrapText="1"/>
    </xf>
    <xf numFmtId="182" fontId="1" fillId="4" borderId="33" xfId="0" applyNumberFormat="1" applyFont="1" applyFill="1" applyBorder="1" applyAlignment="1">
      <alignment horizontal="right" vertical="center" wrapText="1"/>
    </xf>
    <xf numFmtId="0" fontId="1" fillId="0" borderId="26" xfId="0" applyFont="1" applyBorder="1" applyAlignment="1">
      <alignment horizontal="left" vertical="center"/>
    </xf>
    <xf numFmtId="49" fontId="2" fillId="0" borderId="26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wrapText="1"/>
    </xf>
    <xf numFmtId="49" fontId="1" fillId="8" borderId="22" xfId="0" applyNumberFormat="1" applyFont="1" applyFill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2" fontId="1" fillId="0" borderId="21" xfId="0" applyNumberFormat="1" applyFont="1" applyBorder="1" applyAlignment="1">
      <alignment horizontal="center" vertical="center" wrapText="1"/>
    </xf>
    <xf numFmtId="2" fontId="1" fillId="0" borderId="21" xfId="0" applyNumberFormat="1" applyFont="1" applyBorder="1" applyAlignment="1">
      <alignment horizontal="center" vertical="center"/>
    </xf>
    <xf numFmtId="182" fontId="1" fillId="0" borderId="21" xfId="0" applyNumberFormat="1" applyFont="1" applyBorder="1" applyAlignment="1">
      <alignment horizontal="right" vertical="center"/>
    </xf>
    <xf numFmtId="49" fontId="2" fillId="0" borderId="32" xfId="0" applyNumberFormat="1" applyFont="1" applyBorder="1" applyAlignment="1">
      <alignment horizontal="center" vertical="center"/>
    </xf>
    <xf numFmtId="2" fontId="1" fillId="0" borderId="32" xfId="0" applyNumberFormat="1" applyFont="1" applyBorder="1" applyAlignment="1">
      <alignment horizontal="center" vertical="center" wrapText="1"/>
    </xf>
    <xf numFmtId="49" fontId="1" fillId="8" borderId="26" xfId="0" applyNumberFormat="1" applyFont="1" applyFill="1" applyBorder="1" applyAlignment="1">
      <alignment horizontal="center" vertical="center"/>
    </xf>
    <xf numFmtId="2" fontId="1" fillId="0" borderId="26" xfId="0" applyNumberFormat="1" applyFont="1" applyBorder="1" applyAlignment="1">
      <alignment horizontal="center" vertical="center" wrapText="1"/>
    </xf>
    <xf numFmtId="49" fontId="2" fillId="0" borderId="29" xfId="0" applyNumberFormat="1" applyFont="1" applyBorder="1" applyAlignment="1">
      <alignment horizontal="center" vertical="center"/>
    </xf>
    <xf numFmtId="2" fontId="1" fillId="0" borderId="29" xfId="0" applyNumberFormat="1" applyFont="1" applyBorder="1" applyAlignment="1">
      <alignment horizontal="center" vertical="center" wrapText="1"/>
    </xf>
    <xf numFmtId="2" fontId="1" fillId="0" borderId="32" xfId="0" applyNumberFormat="1" applyFont="1" applyBorder="1" applyAlignment="1">
      <alignment horizontal="center" vertical="center"/>
    </xf>
    <xf numFmtId="182" fontId="1" fillId="0" borderId="32" xfId="0" applyNumberFormat="1" applyFont="1" applyBorder="1" applyAlignment="1">
      <alignment horizontal="right" vertical="center"/>
    </xf>
    <xf numFmtId="182" fontId="1" fillId="0" borderId="29" xfId="0" applyNumberFormat="1" applyFont="1" applyBorder="1" applyAlignment="1">
      <alignment horizontal="right" vertical="center"/>
    </xf>
    <xf numFmtId="2" fontId="1" fillId="0" borderId="29" xfId="0" applyNumberFormat="1" applyFont="1" applyBorder="1" applyAlignment="1">
      <alignment horizontal="center" vertical="center"/>
    </xf>
    <xf numFmtId="49" fontId="2" fillId="4" borderId="26" xfId="0" applyNumberFormat="1" applyFont="1" applyFill="1" applyBorder="1" applyAlignment="1">
      <alignment horizontal="center" vertical="center" wrapText="1"/>
    </xf>
    <xf numFmtId="2" fontId="1" fillId="4" borderId="26" xfId="0" applyNumberFormat="1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center"/>
    </xf>
    <xf numFmtId="10" fontId="1" fillId="0" borderId="21" xfId="0" applyNumberFormat="1" applyFont="1" applyBorder="1" applyAlignment="1">
      <alignment horizontal="center"/>
    </xf>
    <xf numFmtId="182" fontId="2" fillId="6" borderId="29" xfId="0" applyNumberFormat="1" applyFont="1" applyFill="1" applyBorder="1" applyAlignment="1">
      <alignment horizontal="right" vertical="center" wrapText="1"/>
    </xf>
    <xf numFmtId="185" fontId="2" fillId="7" borderId="24" xfId="0" applyNumberFormat="1" applyFont="1" applyFill="1" applyBorder="1" applyAlignment="1">
      <alignment vertical="center" wrapText="1"/>
    </xf>
    <xf numFmtId="182" fontId="2" fillId="7" borderId="25" xfId="0" applyNumberFormat="1" applyFont="1" applyFill="1" applyBorder="1" applyAlignment="1">
      <alignment horizontal="right" vertical="center" wrapText="1"/>
    </xf>
    <xf numFmtId="182" fontId="1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82" fontId="2" fillId="7" borderId="26" xfId="0" applyNumberFormat="1" applyFont="1" applyFill="1" applyBorder="1" applyAlignment="1">
      <alignment horizontal="right" vertical="center" wrapText="1"/>
    </xf>
    <xf numFmtId="182" fontId="1" fillId="0" borderId="19" xfId="0" applyNumberFormat="1" applyFont="1" applyBorder="1" applyAlignment="1">
      <alignment vertical="center"/>
    </xf>
    <xf numFmtId="182" fontId="1" fillId="0" borderId="31" xfId="0" applyNumberFormat="1" applyFont="1" applyBorder="1" applyAlignment="1">
      <alignment vertical="center"/>
    </xf>
    <xf numFmtId="182" fontId="1" fillId="0" borderId="26" xfId="0" applyNumberFormat="1" applyFont="1" applyBorder="1" applyAlignment="1">
      <alignment vertical="center"/>
    </xf>
    <xf numFmtId="182" fontId="1" fillId="0" borderId="23" xfId="0" applyNumberFormat="1" applyFont="1" applyBorder="1" applyAlignment="1">
      <alignment vertical="center"/>
    </xf>
    <xf numFmtId="0" fontId="1" fillId="4" borderId="0" xfId="0" applyFont="1" applyFill="1" applyBorder="1"/>
    <xf numFmtId="0" fontId="1" fillId="9" borderId="0" xfId="0" applyFont="1" applyFill="1" applyBorder="1"/>
    <xf numFmtId="0" fontId="1" fillId="0" borderId="0" xfId="0" applyFont="1" applyAlignment="1">
      <alignment horizontal="left"/>
    </xf>
    <xf numFmtId="4" fontId="2" fillId="7" borderId="26" xfId="0" applyNumberFormat="1" applyFont="1" applyFill="1" applyBorder="1" applyAlignment="1">
      <alignment horizontal="right" vertical="center" wrapText="1"/>
    </xf>
    <xf numFmtId="2" fontId="1" fillId="3" borderId="26" xfId="0" applyNumberFormat="1" applyFont="1" applyFill="1" applyBorder="1" applyAlignment="1">
      <alignment vertical="center"/>
    </xf>
    <xf numFmtId="2" fontId="6" fillId="3" borderId="26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183" fontId="6" fillId="3" borderId="26" xfId="0" applyNumberFormat="1" applyFont="1" applyFill="1" applyBorder="1" applyAlignment="1">
      <alignment vertical="center" wrapText="1"/>
    </xf>
    <xf numFmtId="49" fontId="6" fillId="8" borderId="25" xfId="0" applyNumberFormat="1" applyFont="1" applyFill="1" applyBorder="1" applyAlignment="1">
      <alignment horizontal="center" vertical="center"/>
    </xf>
    <xf numFmtId="2" fontId="6" fillId="0" borderId="25" xfId="0" applyNumberFormat="1" applyFont="1" applyBorder="1" applyAlignment="1">
      <alignment horizontal="center" vertical="center" wrapText="1"/>
    </xf>
    <xf numFmtId="2" fontId="6" fillId="0" borderId="25" xfId="0" applyNumberFormat="1" applyFont="1" applyBorder="1" applyAlignment="1">
      <alignment horizontal="center" vertical="center"/>
    </xf>
    <xf numFmtId="182" fontId="6" fillId="0" borderId="25" xfId="0" applyNumberFormat="1" applyFont="1" applyBorder="1" applyAlignment="1">
      <alignment horizontal="right" vertical="center"/>
    </xf>
    <xf numFmtId="182" fontId="6" fillId="3" borderId="25" xfId="0" applyNumberFormat="1" applyFont="1" applyFill="1" applyBorder="1" applyAlignment="1">
      <alignment horizontal="right"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183" fontId="6" fillId="3" borderId="22" xfId="0" applyNumberFormat="1" applyFont="1" applyFill="1" applyBorder="1" applyAlignment="1">
      <alignment vertical="center" wrapText="1"/>
    </xf>
    <xf numFmtId="49" fontId="6" fillId="8" borderId="21" xfId="0" applyNumberFormat="1" applyFont="1" applyFill="1" applyBorder="1" applyAlignment="1">
      <alignment horizontal="center" vertical="center"/>
    </xf>
    <xf numFmtId="2" fontId="6" fillId="0" borderId="21" xfId="0" applyNumberFormat="1" applyFont="1" applyBorder="1" applyAlignment="1">
      <alignment horizontal="center" vertical="center" wrapText="1"/>
    </xf>
    <xf numFmtId="2" fontId="6" fillId="0" borderId="21" xfId="0" applyNumberFormat="1" applyFont="1" applyBorder="1" applyAlignment="1">
      <alignment horizontal="center" vertical="center"/>
    </xf>
    <xf numFmtId="182" fontId="6" fillId="0" borderId="21" xfId="0" applyNumberFormat="1" applyFont="1" applyBorder="1" applyAlignment="1">
      <alignment horizontal="right" vertical="center"/>
    </xf>
    <xf numFmtId="182" fontId="6" fillId="3" borderId="21" xfId="0" applyNumberFormat="1" applyFont="1" applyFill="1" applyBorder="1" applyAlignment="1">
      <alignment horizontal="right" vertical="center" wrapText="1"/>
    </xf>
    <xf numFmtId="182" fontId="1" fillId="4" borderId="22" xfId="0" applyNumberFormat="1" applyFont="1" applyFill="1" applyBorder="1" applyAlignment="1">
      <alignment horizontal="right" vertical="center" wrapText="1"/>
    </xf>
    <xf numFmtId="184" fontId="1" fillId="0" borderId="26" xfId="0" applyNumberFormat="1" applyFont="1" applyBorder="1" applyAlignment="1">
      <alignment horizontal="left" vertical="center"/>
    </xf>
    <xf numFmtId="49" fontId="2" fillId="0" borderId="30" xfId="0" applyNumberFormat="1" applyFont="1" applyBorder="1" applyAlignment="1">
      <alignment horizontal="center" vertical="center" wrapText="1"/>
    </xf>
    <xf numFmtId="182" fontId="1" fillId="4" borderId="30" xfId="0" applyNumberFormat="1" applyFont="1" applyFill="1" applyBorder="1" applyAlignment="1">
      <alignment horizontal="right" vertical="center" wrapText="1"/>
    </xf>
    <xf numFmtId="49" fontId="2" fillId="0" borderId="25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49" fontId="1" fillId="0" borderId="25" xfId="0" applyNumberFormat="1" applyFont="1" applyBorder="1" applyAlignment="1">
      <alignment horizontal="center" vertical="center"/>
    </xf>
    <xf numFmtId="182" fontId="1" fillId="3" borderId="25" xfId="0" applyNumberFormat="1" applyFont="1" applyFill="1" applyBorder="1" applyAlignment="1">
      <alignment horizontal="right" vertical="center"/>
    </xf>
    <xf numFmtId="183" fontId="1" fillId="0" borderId="26" xfId="0" applyNumberFormat="1" applyFont="1" applyBorder="1" applyAlignment="1">
      <alignment horizontal="left" vertical="center"/>
    </xf>
    <xf numFmtId="0" fontId="1" fillId="0" borderId="21" xfId="0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/>
    </xf>
    <xf numFmtId="182" fontId="1" fillId="3" borderId="21" xfId="0" applyNumberFormat="1" applyFont="1" applyFill="1" applyBorder="1" applyAlignment="1">
      <alignment horizontal="right" vertical="center"/>
    </xf>
    <xf numFmtId="0" fontId="1" fillId="4" borderId="0" xfId="0" applyFont="1" applyFill="1" applyBorder="1" applyAlignment="1">
      <alignment horizontal="left" vertical="center"/>
    </xf>
    <xf numFmtId="49" fontId="1" fillId="4" borderId="0" xfId="0" applyNumberFormat="1" applyFont="1" applyFill="1" applyBorder="1" applyAlignment="1">
      <alignment horizontal="center" vertical="center" wrapText="1"/>
    </xf>
    <xf numFmtId="49" fontId="1" fillId="4" borderId="0" xfId="0" applyNumberFormat="1" applyFont="1" applyFill="1" applyBorder="1" applyAlignment="1">
      <alignment vertical="center" wrapText="1"/>
    </xf>
    <xf numFmtId="182" fontId="1" fillId="4" borderId="0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186" fontId="1" fillId="0" borderId="20" xfId="0" applyNumberFormat="1" applyFont="1" applyBorder="1" applyAlignment="1">
      <alignment horizontal="left"/>
    </xf>
    <xf numFmtId="186" fontId="1" fillId="0" borderId="0" xfId="0" applyNumberFormat="1" applyFont="1" applyAlignment="1">
      <alignment wrapText="1"/>
    </xf>
    <xf numFmtId="0" fontId="1" fillId="0" borderId="20" xfId="0" applyFont="1" applyBorder="1" applyAlignment="1">
      <alignment horizontal="left"/>
    </xf>
    <xf numFmtId="0" fontId="2" fillId="0" borderId="28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187" fontId="1" fillId="0" borderId="0" xfId="0" applyNumberFormat="1" applyFont="1"/>
    <xf numFmtId="0" fontId="2" fillId="0" borderId="28" xfId="0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9" fillId="0" borderId="0" xfId="0" applyFont="1"/>
    <xf numFmtId="0" fontId="1" fillId="0" borderId="28" xfId="0" applyFont="1" applyBorder="1" applyAlignment="1">
      <alignment horizontal="left" vertical="center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20" xfId="0" applyFont="1" applyBorder="1"/>
    <xf numFmtId="49" fontId="6" fillId="0" borderId="20" xfId="0" applyNumberFormat="1" applyFont="1" applyBorder="1"/>
    <xf numFmtId="0" fontId="6" fillId="0" borderId="0" xfId="0" applyFont="1"/>
    <xf numFmtId="2" fontId="6" fillId="3" borderId="25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2" fontId="6" fillId="3" borderId="21" xfId="0" applyNumberFormat="1" applyFont="1" applyFill="1" applyBorder="1" applyAlignment="1">
      <alignment horizontal="right" vertical="center"/>
    </xf>
    <xf numFmtId="182" fontId="1" fillId="0" borderId="22" xfId="0" applyNumberFormat="1" applyFont="1" applyBorder="1" applyAlignment="1">
      <alignment vertical="center"/>
    </xf>
    <xf numFmtId="182" fontId="1" fillId="4" borderId="0" xfId="0" applyNumberFormat="1" applyFont="1" applyFill="1" applyBorder="1" applyAlignment="1">
      <alignment vertical="center"/>
    </xf>
    <xf numFmtId="182" fontId="1" fillId="4" borderId="0" xfId="0" applyNumberFormat="1" applyFont="1" applyFill="1" applyBorder="1" applyAlignment="1">
      <alignment horizontal="right" vertical="center"/>
    </xf>
    <xf numFmtId="188" fontId="1" fillId="6" borderId="26" xfId="0" applyNumberFormat="1" applyFont="1" applyFill="1" applyBorder="1" applyAlignment="1">
      <alignment horizontal="center" vertical="center" wrapText="1"/>
    </xf>
    <xf numFmtId="2" fontId="2" fillId="4" borderId="34" xfId="0" applyNumberFormat="1" applyFont="1" applyFill="1" applyBorder="1" applyAlignment="1">
      <alignment horizontal="center" vertical="center" wrapText="1"/>
    </xf>
    <xf numFmtId="188" fontId="2" fillId="4" borderId="35" xfId="0" applyNumberFormat="1" applyFont="1" applyFill="1" applyBorder="1" applyAlignment="1">
      <alignment horizontal="left" vertical="center" wrapText="1"/>
    </xf>
    <xf numFmtId="2" fontId="2" fillId="4" borderId="0" xfId="0" applyNumberFormat="1" applyFont="1" applyFill="1" applyBorder="1" applyAlignment="1">
      <alignment horizontal="right" vertical="center" wrapText="1"/>
    </xf>
    <xf numFmtId="182" fontId="1" fillId="4" borderId="0" xfId="0" applyNumberFormat="1" applyFont="1" applyFill="1" applyBorder="1" applyAlignment="1">
      <alignment horizontal="left" vertical="center" wrapText="1"/>
    </xf>
    <xf numFmtId="188" fontId="2" fillId="4" borderId="0" xfId="0" applyNumberFormat="1" applyFont="1" applyFill="1" applyBorder="1" applyAlignment="1">
      <alignment horizontal="right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182" fontId="1" fillId="0" borderId="21" xfId="0" applyNumberFormat="1" applyFont="1" applyBorder="1" applyAlignment="1">
      <alignment horizontal="center" vertical="center"/>
    </xf>
  </cellXfs>
  <cellStyles count="49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D1039"/>
  <sheetViews>
    <sheetView showGridLines="0" view="pageBreakPreview" zoomScale="85" zoomScalePageLayoutView="40" zoomScaleNormal="100" topLeftCell="A49" workbookViewId="0">
      <selection activeCell="C39" sqref="C39:L39"/>
    </sheetView>
  </sheetViews>
  <sheetFormatPr defaultColWidth="12.5714285714286" defaultRowHeight="15" customHeight="1"/>
  <cols>
    <col min="1" max="1" width="5.42857142857143" customWidth="1"/>
    <col min="2" max="2" width="8.14285714285714" customWidth="1"/>
    <col min="3" max="3" width="7.71428571428571" customWidth="1"/>
    <col min="4" max="4" width="69" customWidth="1"/>
    <col min="5" max="5" width="10.2857142857143" customWidth="1"/>
    <col min="6" max="6" width="11.7142857142857" customWidth="1"/>
    <col min="7" max="7" width="12.8571428571429" customWidth="1"/>
    <col min="8" max="8" width="9.14285714285714" customWidth="1"/>
    <col min="9" max="9" width="13.2857142857143" customWidth="1"/>
    <col min="10" max="10" width="15.7142857142857" customWidth="1"/>
    <col min="11" max="12" width="11.4285714285714" customWidth="1"/>
    <col min="13" max="26" width="8" customWidth="1"/>
    <col min="27" max="30" width="12.7142857142857" customWidth="1"/>
  </cols>
  <sheetData>
    <row r="1" ht="11.25" customHeight="1" spans="1:10">
      <c r="A1" s="73" t="s">
        <v>0</v>
      </c>
      <c r="B1" s="64"/>
      <c r="C1" s="74" t="s">
        <v>1</v>
      </c>
      <c r="D1" s="37"/>
      <c r="E1" s="75" t="s">
        <v>2</v>
      </c>
      <c r="F1" s="36"/>
      <c r="G1" s="37"/>
      <c r="H1" s="75" t="s">
        <v>3</v>
      </c>
      <c r="I1" s="36"/>
      <c r="J1" s="37"/>
    </row>
    <row r="2" ht="25.5" customHeight="1" spans="1:10">
      <c r="A2" s="76"/>
      <c r="B2" s="77"/>
      <c r="C2" s="74" t="s">
        <v>4</v>
      </c>
      <c r="D2" s="37"/>
      <c r="E2" s="78" t="s">
        <v>5</v>
      </c>
      <c r="F2" s="36"/>
      <c r="G2" s="37"/>
      <c r="H2" s="79" t="s">
        <v>6</v>
      </c>
      <c r="I2" s="181" t="s">
        <v>7</v>
      </c>
      <c r="J2" s="79" t="s">
        <v>8</v>
      </c>
    </row>
    <row r="3" ht="12.75" customHeight="1" spans="1:10">
      <c r="A3" s="52"/>
      <c r="B3" s="32"/>
      <c r="C3" s="74" t="s">
        <v>9</v>
      </c>
      <c r="D3" s="37"/>
      <c r="E3" s="78"/>
      <c r="F3" s="36"/>
      <c r="G3" s="37"/>
      <c r="H3" s="80" t="e">
        <f>#REF!</f>
        <v>#REF!</v>
      </c>
      <c r="I3" s="182" t="e">
        <f>#REF!</f>
        <v>#REF!</v>
      </c>
      <c r="J3" s="80" t="e">
        <f>#REF!</f>
        <v>#REF!</v>
      </c>
    </row>
    <row r="4" customHeight="1" spans="1:10">
      <c r="A4" s="81" t="s">
        <v>10</v>
      </c>
      <c r="B4" s="81" t="s">
        <v>11</v>
      </c>
      <c r="C4" s="82" t="s">
        <v>12</v>
      </c>
      <c r="D4" s="81" t="s">
        <v>13</v>
      </c>
      <c r="E4" s="81" t="s">
        <v>14</v>
      </c>
      <c r="F4" s="81" t="s">
        <v>15</v>
      </c>
      <c r="G4" s="81" t="s">
        <v>16</v>
      </c>
      <c r="H4" s="83" t="s">
        <v>17</v>
      </c>
      <c r="I4" s="81" t="s">
        <v>18</v>
      </c>
      <c r="J4" s="81" t="s">
        <v>19</v>
      </c>
    </row>
    <row r="5" ht="33" customHeight="1" spans="1:10">
      <c r="A5" s="66"/>
      <c r="B5" s="66"/>
      <c r="C5" s="66"/>
      <c r="D5" s="66"/>
      <c r="E5" s="66"/>
      <c r="F5" s="66"/>
      <c r="G5" s="66"/>
      <c r="H5" s="66"/>
      <c r="I5" s="66"/>
      <c r="J5" s="66"/>
    </row>
    <row r="6" ht="33" customHeight="1" spans="1:10">
      <c r="A6" s="84" t="s">
        <v>20</v>
      </c>
      <c r="B6" s="51"/>
      <c r="C6" s="85"/>
      <c r="D6" s="86" t="s">
        <v>21</v>
      </c>
      <c r="E6" s="86"/>
      <c r="F6" s="86"/>
      <c r="G6" s="86"/>
      <c r="H6" s="86"/>
      <c r="I6" s="86"/>
      <c r="J6" s="183" t="e">
        <f>J7+J26+J28+J33+J38+J44+J51+J54+J64+J77</f>
        <v>#REF!</v>
      </c>
    </row>
    <row r="7" ht="13.5" customHeight="1" spans="1:10">
      <c r="A7" s="87" t="s">
        <v>22</v>
      </c>
      <c r="B7" s="88"/>
      <c r="C7" s="89"/>
      <c r="D7" s="90" t="s">
        <v>23</v>
      </c>
      <c r="E7" s="88"/>
      <c r="F7" s="91"/>
      <c r="G7" s="92"/>
      <c r="H7" s="90"/>
      <c r="I7" s="184"/>
      <c r="J7" s="185" t="e">
        <f>SUM(J8:J25)</f>
        <v>#REF!</v>
      </c>
    </row>
    <row r="8" ht="14.25" spans="1:30">
      <c r="A8" s="93">
        <v>45292</v>
      </c>
      <c r="B8" s="94" t="s">
        <v>24</v>
      </c>
      <c r="C8" s="95">
        <v>7258</v>
      </c>
      <c r="D8" s="96" t="s">
        <v>25</v>
      </c>
      <c r="E8" s="97" t="s">
        <v>26</v>
      </c>
      <c r="F8" s="98">
        <v>3120</v>
      </c>
      <c r="G8" s="98">
        <v>0.68</v>
      </c>
      <c r="H8" s="97" t="str">
        <f t="shared" ref="H8:H25" si="0">$H$2</f>
        <v>BDI 1</v>
      </c>
      <c r="I8" s="186" t="e">
        <f t="shared" ref="I8:I25" si="1">TRUNC(G8*(1+$H$3),2)</f>
        <v>#REF!</v>
      </c>
      <c r="J8" s="134" t="e">
        <f t="shared" ref="J8:J25" si="2">I8*F8</f>
        <v>#REF!</v>
      </c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187"/>
      <c r="AA8" s="187"/>
      <c r="AB8" s="188"/>
      <c r="AC8" s="188"/>
      <c r="AD8" s="188"/>
    </row>
    <row r="9" ht="14.25" spans="1:30">
      <c r="A9" s="93">
        <v>45323</v>
      </c>
      <c r="B9" s="94" t="s">
        <v>24</v>
      </c>
      <c r="C9" s="99">
        <v>92479</v>
      </c>
      <c r="D9" s="100" t="s">
        <v>27</v>
      </c>
      <c r="E9" s="97" t="s">
        <v>28</v>
      </c>
      <c r="F9" s="98">
        <v>21.3</v>
      </c>
      <c r="G9" s="98">
        <v>68.54</v>
      </c>
      <c r="H9" s="97" t="str">
        <f t="shared" si="0"/>
        <v>BDI 1</v>
      </c>
      <c r="I9" s="186" t="e">
        <f t="shared" si="1"/>
        <v>#REF!</v>
      </c>
      <c r="J9" s="134" t="e">
        <f t="shared" si="2"/>
        <v>#REF!</v>
      </c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Y9" s="187"/>
      <c r="Z9" s="187"/>
      <c r="AA9" s="187"/>
      <c r="AB9" s="188"/>
      <c r="AC9" s="188"/>
      <c r="AD9" s="188"/>
    </row>
    <row r="10" ht="38.25" spans="1:30">
      <c r="A10" s="93">
        <v>45352</v>
      </c>
      <c r="B10" s="94" t="s">
        <v>24</v>
      </c>
      <c r="C10" s="101">
        <v>92759</v>
      </c>
      <c r="D10" s="100" t="s">
        <v>29</v>
      </c>
      <c r="E10" s="97" t="s">
        <v>30</v>
      </c>
      <c r="F10" s="98">
        <v>30</v>
      </c>
      <c r="G10" s="98">
        <v>13.75</v>
      </c>
      <c r="H10" s="97" t="str">
        <f t="shared" si="0"/>
        <v>BDI 1</v>
      </c>
      <c r="I10" s="186" t="e">
        <f t="shared" si="1"/>
        <v>#REF!</v>
      </c>
      <c r="J10" s="134" t="e">
        <f t="shared" si="2"/>
        <v>#REF!</v>
      </c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87"/>
      <c r="AB10" s="188"/>
      <c r="AC10" s="188"/>
      <c r="AD10" s="188"/>
    </row>
    <row r="11" ht="38.25" spans="1:30">
      <c r="A11" s="93">
        <v>45383</v>
      </c>
      <c r="B11" s="94" t="s">
        <v>24</v>
      </c>
      <c r="C11" s="99">
        <v>92760</v>
      </c>
      <c r="D11" s="100" t="s">
        <v>31</v>
      </c>
      <c r="E11" s="97" t="s">
        <v>30</v>
      </c>
      <c r="F11" s="98">
        <v>5</v>
      </c>
      <c r="G11" s="98">
        <v>13.19</v>
      </c>
      <c r="H11" s="97" t="str">
        <f t="shared" si="0"/>
        <v>BDI 1</v>
      </c>
      <c r="I11" s="186" t="e">
        <f t="shared" si="1"/>
        <v>#REF!</v>
      </c>
      <c r="J11" s="134" t="e">
        <f t="shared" si="2"/>
        <v>#REF!</v>
      </c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187"/>
      <c r="Y11" s="187"/>
      <c r="Z11" s="187"/>
      <c r="AA11" s="187"/>
      <c r="AB11" s="188"/>
      <c r="AC11" s="188"/>
      <c r="AD11" s="188"/>
    </row>
    <row r="12" ht="38.25" spans="1:30">
      <c r="A12" s="93">
        <v>45413</v>
      </c>
      <c r="B12" s="94" t="s">
        <v>24</v>
      </c>
      <c r="C12" s="102">
        <v>92761</v>
      </c>
      <c r="D12" s="100" t="s">
        <v>32</v>
      </c>
      <c r="E12" s="97" t="s">
        <v>30</v>
      </c>
      <c r="F12" s="98">
        <v>70</v>
      </c>
      <c r="G12" s="98">
        <v>12.53</v>
      </c>
      <c r="H12" s="97" t="str">
        <f t="shared" si="0"/>
        <v>BDI 1</v>
      </c>
      <c r="I12" s="186" t="e">
        <f t="shared" si="1"/>
        <v>#REF!</v>
      </c>
      <c r="J12" s="134" t="e">
        <f t="shared" si="2"/>
        <v>#REF!</v>
      </c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8"/>
      <c r="AC12" s="188"/>
      <c r="AD12" s="188"/>
    </row>
    <row r="13" ht="25.5" spans="1:30">
      <c r="A13" s="93">
        <v>45444</v>
      </c>
      <c r="B13" s="94" t="s">
        <v>24</v>
      </c>
      <c r="C13" s="103">
        <v>94971</v>
      </c>
      <c r="D13" s="96" t="s">
        <v>33</v>
      </c>
      <c r="E13" s="97" t="s">
        <v>34</v>
      </c>
      <c r="F13" s="98">
        <v>4.12</v>
      </c>
      <c r="G13" s="98">
        <v>490.86</v>
      </c>
      <c r="H13" s="97" t="str">
        <f t="shared" si="0"/>
        <v>BDI 1</v>
      </c>
      <c r="I13" s="186" t="e">
        <f t="shared" si="1"/>
        <v>#REF!</v>
      </c>
      <c r="J13" s="134" t="e">
        <f t="shared" si="2"/>
        <v>#REF!</v>
      </c>
      <c r="K13" s="187"/>
      <c r="L13" s="187"/>
      <c r="M13" s="187"/>
      <c r="N13" s="187"/>
      <c r="O13" s="187"/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87"/>
      <c r="AB13" s="188"/>
      <c r="AC13" s="188"/>
      <c r="AD13" s="188"/>
    </row>
    <row r="14" ht="25.5" spans="1:30">
      <c r="A14" s="93">
        <v>45474</v>
      </c>
      <c r="B14" s="94" t="s">
        <v>24</v>
      </c>
      <c r="C14" s="102">
        <v>96536</v>
      </c>
      <c r="D14" s="104" t="s">
        <v>35</v>
      </c>
      <c r="E14" s="97" t="s">
        <v>28</v>
      </c>
      <c r="F14" s="98">
        <v>25.27</v>
      </c>
      <c r="G14" s="98">
        <v>57.56</v>
      </c>
      <c r="H14" s="97" t="str">
        <f t="shared" si="0"/>
        <v>BDI 1</v>
      </c>
      <c r="I14" s="186" t="e">
        <f t="shared" si="1"/>
        <v>#REF!</v>
      </c>
      <c r="J14" s="134" t="e">
        <f t="shared" si="2"/>
        <v>#REF!</v>
      </c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8"/>
      <c r="AC14" s="188"/>
      <c r="AD14" s="188"/>
    </row>
    <row r="15" ht="25.5" spans="1:30">
      <c r="A15" s="93">
        <v>45505</v>
      </c>
      <c r="B15" s="94" t="s">
        <v>24</v>
      </c>
      <c r="C15" s="105">
        <v>96543</v>
      </c>
      <c r="D15" s="104" t="s">
        <v>36</v>
      </c>
      <c r="E15" s="97" t="s">
        <v>30</v>
      </c>
      <c r="F15" s="98">
        <v>38</v>
      </c>
      <c r="G15" s="98">
        <v>18.89</v>
      </c>
      <c r="H15" s="97" t="str">
        <f t="shared" si="0"/>
        <v>BDI 1</v>
      </c>
      <c r="I15" s="186" t="e">
        <f t="shared" si="1"/>
        <v>#REF!</v>
      </c>
      <c r="J15" s="134" t="e">
        <f t="shared" si="2"/>
        <v>#REF!</v>
      </c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8"/>
      <c r="AC15" s="188"/>
      <c r="AD15" s="188"/>
    </row>
    <row r="16" ht="25.5" spans="1:30">
      <c r="A16" s="93">
        <v>45536</v>
      </c>
      <c r="B16" s="94" t="s">
        <v>24</v>
      </c>
      <c r="C16" s="102">
        <v>96545</v>
      </c>
      <c r="D16" s="104" t="s">
        <v>37</v>
      </c>
      <c r="E16" s="97" t="s">
        <v>30</v>
      </c>
      <c r="F16" s="98">
        <v>6</v>
      </c>
      <c r="G16" s="98">
        <v>15.77</v>
      </c>
      <c r="H16" s="97" t="str">
        <f t="shared" si="0"/>
        <v>BDI 1</v>
      </c>
      <c r="I16" s="186" t="e">
        <f t="shared" si="1"/>
        <v>#REF!</v>
      </c>
      <c r="J16" s="134" t="e">
        <f t="shared" si="2"/>
        <v>#REF!</v>
      </c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8"/>
      <c r="AC16" s="188"/>
      <c r="AD16" s="188"/>
    </row>
    <row r="17" ht="25.5" spans="1:30">
      <c r="A17" s="93">
        <v>45566</v>
      </c>
      <c r="B17" s="94" t="s">
        <v>24</v>
      </c>
      <c r="C17" s="102">
        <v>96546</v>
      </c>
      <c r="D17" s="104" t="s">
        <v>38</v>
      </c>
      <c r="E17" s="97" t="s">
        <v>30</v>
      </c>
      <c r="F17" s="98">
        <v>113</v>
      </c>
      <c r="G17" s="98">
        <v>13.88</v>
      </c>
      <c r="H17" s="97" t="str">
        <f t="shared" si="0"/>
        <v>BDI 1</v>
      </c>
      <c r="I17" s="186" t="e">
        <f t="shared" si="1"/>
        <v>#REF!</v>
      </c>
      <c r="J17" s="134" t="e">
        <f t="shared" si="2"/>
        <v>#REF!</v>
      </c>
      <c r="K17" s="187"/>
      <c r="L17" s="187"/>
      <c r="M17" s="187"/>
      <c r="N17" s="187"/>
      <c r="O17" s="187"/>
      <c r="P17" s="187"/>
      <c r="Q17" s="187"/>
      <c r="R17" s="187"/>
      <c r="S17" s="187"/>
      <c r="T17" s="187"/>
      <c r="U17" s="187"/>
      <c r="V17" s="187"/>
      <c r="W17" s="187"/>
      <c r="X17" s="187"/>
      <c r="Y17" s="187"/>
      <c r="Z17" s="187"/>
      <c r="AA17" s="187"/>
      <c r="AB17" s="188"/>
      <c r="AC17" s="188"/>
      <c r="AD17" s="188"/>
    </row>
    <row r="18" ht="25.5" spans="1:30">
      <c r="A18" s="93">
        <v>45597</v>
      </c>
      <c r="B18" s="94" t="s">
        <v>24</v>
      </c>
      <c r="C18" s="102">
        <v>96617</v>
      </c>
      <c r="D18" s="104" t="s">
        <v>39</v>
      </c>
      <c r="E18" s="97" t="s">
        <v>28</v>
      </c>
      <c r="F18" s="106">
        <v>18</v>
      </c>
      <c r="G18" s="98">
        <v>18.33</v>
      </c>
      <c r="H18" s="97" t="str">
        <f t="shared" si="0"/>
        <v>BDI 1</v>
      </c>
      <c r="I18" s="186" t="e">
        <f t="shared" si="1"/>
        <v>#REF!</v>
      </c>
      <c r="J18" s="134" t="e">
        <f t="shared" si="2"/>
        <v>#REF!</v>
      </c>
      <c r="K18" s="187"/>
      <c r="L18" s="187"/>
      <c r="M18" s="187"/>
      <c r="N18" s="187"/>
      <c r="O18" s="187"/>
      <c r="P18" s="187"/>
      <c r="Q18" s="187"/>
      <c r="R18" s="187"/>
      <c r="S18" s="187"/>
      <c r="T18" s="187"/>
      <c r="U18" s="187"/>
      <c r="V18" s="187"/>
      <c r="W18" s="187"/>
      <c r="X18" s="187"/>
      <c r="Y18" s="187"/>
      <c r="Z18" s="187"/>
      <c r="AA18" s="187"/>
      <c r="AB18" s="188"/>
      <c r="AC18" s="188"/>
      <c r="AD18" s="188"/>
    </row>
    <row r="19" ht="25.5" spans="1:30">
      <c r="A19" s="93">
        <v>45627</v>
      </c>
      <c r="B19" s="94" t="s">
        <v>24</v>
      </c>
      <c r="C19" s="102">
        <v>98557</v>
      </c>
      <c r="D19" s="104" t="s">
        <v>40</v>
      </c>
      <c r="E19" s="97" t="s">
        <v>28</v>
      </c>
      <c r="F19" s="106">
        <v>46.2</v>
      </c>
      <c r="G19" s="98">
        <v>48.92</v>
      </c>
      <c r="H19" s="97" t="str">
        <f t="shared" si="0"/>
        <v>BDI 1</v>
      </c>
      <c r="I19" s="186" t="e">
        <f t="shared" si="1"/>
        <v>#REF!</v>
      </c>
      <c r="J19" s="134" t="e">
        <f t="shared" si="2"/>
        <v>#REF!</v>
      </c>
      <c r="K19" s="187"/>
      <c r="L19" s="187"/>
      <c r="M19" s="187"/>
      <c r="N19" s="187"/>
      <c r="O19" s="187"/>
      <c r="P19" s="187"/>
      <c r="Q19" s="187"/>
      <c r="R19" s="187"/>
      <c r="S19" s="187"/>
      <c r="T19" s="187"/>
      <c r="U19" s="187"/>
      <c r="V19" s="187"/>
      <c r="W19" s="187"/>
      <c r="X19" s="187"/>
      <c r="Y19" s="187"/>
      <c r="Z19" s="187"/>
      <c r="AA19" s="187"/>
      <c r="AB19" s="188"/>
      <c r="AC19" s="188"/>
      <c r="AD19" s="188"/>
    </row>
    <row r="20" ht="25.5" spans="1:30">
      <c r="A20" s="107" t="s">
        <v>41</v>
      </c>
      <c r="B20" s="94" t="s">
        <v>24</v>
      </c>
      <c r="C20" s="102">
        <v>96526</v>
      </c>
      <c r="D20" s="104" t="s">
        <v>42</v>
      </c>
      <c r="E20" s="97" t="s">
        <v>34</v>
      </c>
      <c r="F20" s="106">
        <v>9</v>
      </c>
      <c r="G20" s="98">
        <v>185.13</v>
      </c>
      <c r="H20" s="97" t="str">
        <f t="shared" si="0"/>
        <v>BDI 1</v>
      </c>
      <c r="I20" s="186" t="e">
        <f t="shared" si="1"/>
        <v>#REF!</v>
      </c>
      <c r="J20" s="134" t="e">
        <f t="shared" si="2"/>
        <v>#REF!</v>
      </c>
      <c r="K20" s="187"/>
      <c r="L20" s="187"/>
      <c r="M20" s="187"/>
      <c r="N20" s="187"/>
      <c r="O20" s="187"/>
      <c r="P20" s="187"/>
      <c r="Q20" s="187"/>
      <c r="R20" s="187"/>
      <c r="S20" s="187"/>
      <c r="T20" s="187"/>
      <c r="U20" s="187"/>
      <c r="V20" s="187"/>
      <c r="W20" s="187"/>
      <c r="X20" s="187"/>
      <c r="Y20" s="187"/>
      <c r="Z20" s="187"/>
      <c r="AA20" s="187"/>
      <c r="AB20" s="188"/>
      <c r="AC20" s="188"/>
      <c r="AD20" s="188"/>
    </row>
    <row r="21" ht="25.5" spans="1:30">
      <c r="A21" s="107" t="s">
        <v>43</v>
      </c>
      <c r="B21" s="94" t="s">
        <v>24</v>
      </c>
      <c r="C21" s="102" t="s">
        <v>44</v>
      </c>
      <c r="D21" s="264" t="s">
        <v>45</v>
      </c>
      <c r="E21" s="97" t="s">
        <v>46</v>
      </c>
      <c r="F21" s="265">
        <f>(4.5+4.5+4.7+4.7)*2.6*0.1</f>
        <v>4.784</v>
      </c>
      <c r="G21" s="98">
        <v>52.61</v>
      </c>
      <c r="H21" s="97" t="str">
        <f t="shared" si="0"/>
        <v>BDI 1</v>
      </c>
      <c r="I21" s="186" t="e">
        <f t="shared" si="1"/>
        <v>#REF!</v>
      </c>
      <c r="J21" s="134" t="e">
        <f t="shared" si="2"/>
        <v>#REF!</v>
      </c>
      <c r="K21" s="188"/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188"/>
      <c r="W21" s="188"/>
      <c r="X21" s="188"/>
      <c r="Y21" s="188"/>
      <c r="Z21" s="188"/>
      <c r="AA21" s="188"/>
      <c r="AB21" s="188"/>
      <c r="AC21" s="188"/>
      <c r="AD21" s="188"/>
    </row>
    <row r="22" ht="25.5" spans="1:30">
      <c r="A22" s="107" t="s">
        <v>47</v>
      </c>
      <c r="B22" s="94" t="s">
        <v>24</v>
      </c>
      <c r="C22" s="102" t="s">
        <v>48</v>
      </c>
      <c r="D22" s="264" t="s">
        <v>49</v>
      </c>
      <c r="E22" s="97" t="s">
        <v>50</v>
      </c>
      <c r="F22" s="265">
        <f t="shared" ref="F22:F23" si="3">4.5*4.7</f>
        <v>21.15</v>
      </c>
      <c r="G22" s="98">
        <v>3.27</v>
      </c>
      <c r="H22" s="97" t="str">
        <f t="shared" si="0"/>
        <v>BDI 1</v>
      </c>
      <c r="I22" s="186" t="e">
        <f t="shared" si="1"/>
        <v>#REF!</v>
      </c>
      <c r="J22" s="134" t="e">
        <f t="shared" si="2"/>
        <v>#REF!</v>
      </c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88"/>
      <c r="AA22" s="188"/>
      <c r="AB22" s="188"/>
      <c r="AC22" s="188"/>
      <c r="AD22" s="188"/>
    </row>
    <row r="23" ht="25.5" spans="1:30">
      <c r="A23" s="107" t="s">
        <v>51</v>
      </c>
      <c r="B23" s="94" t="s">
        <v>24</v>
      </c>
      <c r="C23" s="102" t="s">
        <v>52</v>
      </c>
      <c r="D23" s="264" t="s">
        <v>53</v>
      </c>
      <c r="E23" s="97" t="s">
        <v>50</v>
      </c>
      <c r="F23" s="265">
        <f t="shared" si="3"/>
        <v>21.15</v>
      </c>
      <c r="G23" s="98">
        <v>7.06</v>
      </c>
      <c r="H23" s="97" t="str">
        <f t="shared" si="0"/>
        <v>BDI 1</v>
      </c>
      <c r="I23" s="186" t="e">
        <f t="shared" si="1"/>
        <v>#REF!</v>
      </c>
      <c r="J23" s="134" t="e">
        <f t="shared" si="2"/>
        <v>#REF!</v>
      </c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</row>
    <row r="24" ht="25.5" spans="1:30">
      <c r="A24" s="107" t="s">
        <v>54</v>
      </c>
      <c r="B24" s="94" t="s">
        <v>24</v>
      </c>
      <c r="C24" s="108" t="s">
        <v>55</v>
      </c>
      <c r="D24" s="109" t="s">
        <v>56</v>
      </c>
      <c r="E24" s="97" t="s">
        <v>50</v>
      </c>
      <c r="F24" s="98">
        <v>1.2</v>
      </c>
      <c r="G24" s="98">
        <v>890.43</v>
      </c>
      <c r="H24" s="97" t="str">
        <f t="shared" si="0"/>
        <v>BDI 1</v>
      </c>
      <c r="I24" s="186" t="e">
        <f t="shared" si="1"/>
        <v>#REF!</v>
      </c>
      <c r="J24" s="134" t="e">
        <f t="shared" si="2"/>
        <v>#REF!</v>
      </c>
      <c r="K24" s="188"/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188"/>
      <c r="W24" s="188"/>
      <c r="X24" s="188"/>
      <c r="Y24" s="188"/>
      <c r="Z24" s="188"/>
      <c r="AA24" s="188"/>
      <c r="AB24" s="188"/>
      <c r="AC24" s="188"/>
      <c r="AD24" s="188"/>
    </row>
    <row r="25" ht="12.75" spans="1:30">
      <c r="A25" s="107" t="s">
        <v>57</v>
      </c>
      <c r="B25" s="94" t="s">
        <v>24</v>
      </c>
      <c r="C25" s="110" t="s">
        <v>58</v>
      </c>
      <c r="D25" s="109" t="s">
        <v>59</v>
      </c>
      <c r="E25" s="97" t="s">
        <v>60</v>
      </c>
      <c r="F25" s="98">
        <f>0.75*4*5</f>
        <v>15</v>
      </c>
      <c r="G25" s="98">
        <v>112.12</v>
      </c>
      <c r="H25" s="97" t="str">
        <f t="shared" si="0"/>
        <v>BDI 1</v>
      </c>
      <c r="I25" s="186" t="e">
        <f t="shared" si="1"/>
        <v>#REF!</v>
      </c>
      <c r="J25" s="134" t="e">
        <f t="shared" si="2"/>
        <v>#REF!</v>
      </c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8"/>
      <c r="V25" s="188"/>
      <c r="W25" s="188"/>
      <c r="X25" s="188"/>
      <c r="Y25" s="188"/>
      <c r="Z25" s="188"/>
      <c r="AA25" s="188"/>
      <c r="AB25" s="188"/>
      <c r="AC25" s="188"/>
      <c r="AD25" s="188"/>
    </row>
    <row r="26" ht="12.75" customHeight="1" spans="1:13">
      <c r="A26" s="87" t="s">
        <v>61</v>
      </c>
      <c r="B26" s="90"/>
      <c r="C26" s="89"/>
      <c r="D26" s="111" t="s">
        <v>62</v>
      </c>
      <c r="E26" s="90"/>
      <c r="F26" s="90"/>
      <c r="G26" s="90"/>
      <c r="H26" s="90"/>
      <c r="I26" s="90"/>
      <c r="J26" s="189" t="e">
        <f>SUM(J27)</f>
        <v>#REF!</v>
      </c>
      <c r="M26" s="1"/>
    </row>
    <row r="27" ht="38.25" spans="1:30">
      <c r="A27" s="112" t="s">
        <v>63</v>
      </c>
      <c r="B27" s="113" t="s">
        <v>24</v>
      </c>
      <c r="C27" s="114" t="s">
        <v>64</v>
      </c>
      <c r="D27" s="115" t="s">
        <v>65</v>
      </c>
      <c r="E27" s="97" t="s">
        <v>50</v>
      </c>
      <c r="F27" s="116">
        <f>101.2+10.6</f>
        <v>111.8</v>
      </c>
      <c r="G27" s="117">
        <v>52.61</v>
      </c>
      <c r="H27" s="118" t="str">
        <f>$H$2</f>
        <v>BDI 1</v>
      </c>
      <c r="I27" s="190" t="e">
        <f>TRUNC(G27*(1+$H$3),2)</f>
        <v>#REF!</v>
      </c>
      <c r="J27" s="134" t="e">
        <f>I27*F27</f>
        <v>#REF!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ht="12.75" customHeight="1" spans="1:10">
      <c r="A28" s="87" t="s">
        <v>66</v>
      </c>
      <c r="B28" s="90"/>
      <c r="C28" s="89"/>
      <c r="D28" s="111" t="s">
        <v>67</v>
      </c>
      <c r="E28" s="88"/>
      <c r="F28" s="92"/>
      <c r="G28" s="92"/>
      <c r="H28" s="88"/>
      <c r="I28" s="88"/>
      <c r="J28" s="189" t="e">
        <f>SUM(J29:J32)</f>
        <v>#REF!</v>
      </c>
    </row>
    <row r="29" ht="12.75" customHeight="1" spans="1:30">
      <c r="A29" s="112" t="s">
        <v>68</v>
      </c>
      <c r="B29" s="113" t="s">
        <v>24</v>
      </c>
      <c r="C29" s="119" t="s">
        <v>69</v>
      </c>
      <c r="D29" s="120" t="s">
        <v>70</v>
      </c>
      <c r="E29" s="97" t="s">
        <v>50</v>
      </c>
      <c r="F29" s="116">
        <f t="shared" ref="F29:F30" si="4">37.02+4.1</f>
        <v>41.12</v>
      </c>
      <c r="G29" s="116">
        <v>51.81</v>
      </c>
      <c r="H29" s="118" t="str">
        <f t="shared" ref="H29:H32" si="5">$H$2</f>
        <v>BDI 1</v>
      </c>
      <c r="I29" s="190" t="e">
        <f t="shared" ref="I29:I32" si="6">TRUNC(G29*(1+$H$3),2)</f>
        <v>#REF!</v>
      </c>
      <c r="J29" s="134" t="e">
        <f t="shared" ref="J29:J32" si="7">I29*F29</f>
        <v>#REF!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ht="12.75" customHeight="1" spans="1:30">
      <c r="A30" s="121" t="s">
        <v>71</v>
      </c>
      <c r="B30" s="113" t="s">
        <v>24</v>
      </c>
      <c r="C30" s="122" t="s">
        <v>72</v>
      </c>
      <c r="D30" s="123" t="s">
        <v>73</v>
      </c>
      <c r="E30" s="97" t="s">
        <v>50</v>
      </c>
      <c r="F30" s="116">
        <f t="shared" si="4"/>
        <v>41.12</v>
      </c>
      <c r="G30" s="124">
        <v>15.54</v>
      </c>
      <c r="H30" s="118" t="str">
        <f t="shared" si="5"/>
        <v>BDI 1</v>
      </c>
      <c r="I30" s="190" t="e">
        <f t="shared" si="6"/>
        <v>#REF!</v>
      </c>
      <c r="J30" s="134" t="e">
        <f t="shared" si="7"/>
        <v>#REF!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ht="12.75" customHeight="1" spans="1:30">
      <c r="A31" s="125">
        <v>45354</v>
      </c>
      <c r="B31" s="113" t="s">
        <v>24</v>
      </c>
      <c r="C31" s="126" t="s">
        <v>74</v>
      </c>
      <c r="D31" s="120" t="s">
        <v>75</v>
      </c>
      <c r="E31" s="127" t="s">
        <v>76</v>
      </c>
      <c r="F31" s="128">
        <f>42.7+6.6</f>
        <v>49.3</v>
      </c>
      <c r="G31" s="128">
        <v>2.94</v>
      </c>
      <c r="H31" s="118" t="str">
        <f t="shared" si="5"/>
        <v>BDI 1</v>
      </c>
      <c r="I31" s="190" t="e">
        <f t="shared" si="6"/>
        <v>#REF!</v>
      </c>
      <c r="J31" s="134" t="e">
        <f t="shared" si="7"/>
        <v>#REF!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ht="27.75" customHeight="1" spans="1:30">
      <c r="A32" s="125">
        <v>45385</v>
      </c>
      <c r="B32" s="113" t="s">
        <v>24</v>
      </c>
      <c r="C32" s="110" t="s">
        <v>77</v>
      </c>
      <c r="D32" s="129" t="s">
        <v>78</v>
      </c>
      <c r="E32" s="65" t="s">
        <v>50</v>
      </c>
      <c r="F32" s="128">
        <f>29.52+2.53</f>
        <v>32.05</v>
      </c>
      <c r="G32" s="128">
        <v>72.44</v>
      </c>
      <c r="H32" s="127" t="str">
        <f t="shared" si="5"/>
        <v>BDI 1</v>
      </c>
      <c r="I32" s="191" t="e">
        <f t="shared" si="6"/>
        <v>#REF!</v>
      </c>
      <c r="J32" s="128" t="e">
        <f t="shared" si="7"/>
        <v>#REF!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ht="13.5" customHeight="1" spans="1:10">
      <c r="A33" s="87" t="s">
        <v>79</v>
      </c>
      <c r="B33" s="90"/>
      <c r="C33" s="89"/>
      <c r="D33" s="90" t="s">
        <v>80</v>
      </c>
      <c r="E33" s="88"/>
      <c r="F33" s="92"/>
      <c r="G33" s="92"/>
      <c r="H33" s="88"/>
      <c r="I33" s="88"/>
      <c r="J33" s="189" t="e">
        <f>SUM(J34:J37)</f>
        <v>#REF!</v>
      </c>
    </row>
    <row r="34" ht="27.75" customHeight="1" spans="1:30">
      <c r="A34" s="125" t="s">
        <v>81</v>
      </c>
      <c r="B34" s="113" t="s">
        <v>24</v>
      </c>
      <c r="C34" s="110" t="s">
        <v>82</v>
      </c>
      <c r="D34" s="129" t="s">
        <v>83</v>
      </c>
      <c r="E34" s="65" t="s">
        <v>46</v>
      </c>
      <c r="F34" s="128">
        <f>(29.55+2.52)*0.07</f>
        <v>2.2449</v>
      </c>
      <c r="G34" s="128">
        <v>578.35</v>
      </c>
      <c r="H34" s="127" t="str">
        <f t="shared" ref="H34:H37" si="8">$H$2</f>
        <v>BDI 1</v>
      </c>
      <c r="I34" s="191" t="e">
        <f t="shared" ref="I34:I37" si="9">TRUNC(G34*(1+$H$3),2)</f>
        <v>#REF!</v>
      </c>
      <c r="J34" s="128" t="e">
        <f t="shared" ref="J34:J37" si="10">I34*F34</f>
        <v>#REF!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ht="12.75" customHeight="1" spans="1:30">
      <c r="A35" s="131" t="s">
        <v>84</v>
      </c>
      <c r="B35" s="130" t="s">
        <v>24</v>
      </c>
      <c r="C35" s="132" t="s">
        <v>85</v>
      </c>
      <c r="D35" s="133" t="s">
        <v>86</v>
      </c>
      <c r="E35" s="97" t="s">
        <v>46</v>
      </c>
      <c r="F35" s="134">
        <f>1.55+0.25</f>
        <v>1.8</v>
      </c>
      <c r="G35" s="135">
        <v>139.02</v>
      </c>
      <c r="H35" s="109" t="str">
        <f t="shared" si="8"/>
        <v>BDI 1</v>
      </c>
      <c r="I35" s="192" t="e">
        <f t="shared" si="9"/>
        <v>#REF!</v>
      </c>
      <c r="J35" s="134" t="e">
        <f t="shared" si="10"/>
        <v>#REF!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ht="12.75" customHeight="1" spans="1:30">
      <c r="A36" s="131" t="s">
        <v>87</v>
      </c>
      <c r="B36" s="130" t="s">
        <v>24</v>
      </c>
      <c r="C36" s="132" t="s">
        <v>88</v>
      </c>
      <c r="D36" s="133" t="s">
        <v>89</v>
      </c>
      <c r="E36" s="97" t="s">
        <v>50</v>
      </c>
      <c r="F36" s="134">
        <f>29.55+2.52</f>
        <v>32.07</v>
      </c>
      <c r="G36" s="136">
        <v>48.37</v>
      </c>
      <c r="H36" s="109" t="str">
        <f t="shared" si="8"/>
        <v>BDI 1</v>
      </c>
      <c r="I36" s="192" t="e">
        <f t="shared" si="9"/>
        <v>#REF!</v>
      </c>
      <c r="J36" s="134" t="e">
        <f t="shared" si="10"/>
        <v>#REF!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ht="51" spans="1:30">
      <c r="A37" s="137" t="s">
        <v>90</v>
      </c>
      <c r="B37" s="94" t="s">
        <v>24</v>
      </c>
      <c r="C37" s="138" t="s">
        <v>88</v>
      </c>
      <c r="D37" s="120" t="s">
        <v>91</v>
      </c>
      <c r="E37" s="97" t="s">
        <v>50</v>
      </c>
      <c r="F37" s="134">
        <v>1</v>
      </c>
      <c r="G37" s="139">
        <v>48.37</v>
      </c>
      <c r="H37" s="109" t="str">
        <f t="shared" si="8"/>
        <v>BDI 1</v>
      </c>
      <c r="I37" s="193" t="e">
        <f t="shared" si="9"/>
        <v>#REF!</v>
      </c>
      <c r="J37" s="134" t="e">
        <f t="shared" si="10"/>
        <v>#REF!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ht="13.5" customHeight="1" spans="1:30">
      <c r="A38" s="140" t="s">
        <v>92</v>
      </c>
      <c r="B38" s="141"/>
      <c r="C38" s="142"/>
      <c r="D38" s="141" t="s">
        <v>93</v>
      </c>
      <c r="E38" s="143"/>
      <c r="F38" s="144"/>
      <c r="G38" s="144"/>
      <c r="H38" s="143"/>
      <c r="I38" s="143"/>
      <c r="J38" s="189" t="e">
        <f>SUM(J39:J43)</f>
        <v>#REF!</v>
      </c>
      <c r="K38" s="194"/>
      <c r="L38" s="194"/>
      <c r="M38" s="195"/>
      <c r="N38" s="195"/>
      <c r="O38" s="195"/>
      <c r="P38" s="195"/>
      <c r="Q38" s="195"/>
      <c r="R38" s="195"/>
      <c r="S38" s="195"/>
      <c r="T38" s="195"/>
      <c r="U38" s="195"/>
      <c r="V38" s="195"/>
      <c r="W38" s="195"/>
      <c r="X38" s="195"/>
      <c r="Y38" s="195"/>
      <c r="Z38" s="195"/>
      <c r="AA38" s="195"/>
      <c r="AB38" s="195"/>
      <c r="AC38" s="195"/>
      <c r="AD38" s="195"/>
    </row>
    <row r="39" ht="38.25" spans="1:30">
      <c r="A39" s="137" t="s">
        <v>94</v>
      </c>
      <c r="B39" s="94" t="s">
        <v>24</v>
      </c>
      <c r="C39" s="138" t="s">
        <v>95</v>
      </c>
      <c r="D39" s="145" t="s">
        <v>96</v>
      </c>
      <c r="E39" s="97" t="s">
        <v>50</v>
      </c>
      <c r="F39" s="134">
        <f>13.88+38.88</f>
        <v>52.76</v>
      </c>
      <c r="G39" s="139">
        <v>4.57</v>
      </c>
      <c r="H39" s="109" t="str">
        <f t="shared" ref="H39:H43" si="11">$H$2</f>
        <v>BDI 1</v>
      </c>
      <c r="I39" s="192" t="e">
        <f t="shared" ref="I39:I43" si="12">TRUNC(G39*(1+$H$3),2)</f>
        <v>#REF!</v>
      </c>
      <c r="J39" s="134" t="e">
        <f t="shared" ref="J39:J43" si="13">I39*F39</f>
        <v>#REF!</v>
      </c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ht="51" spans="1:30">
      <c r="A40" s="137" t="s">
        <v>97</v>
      </c>
      <c r="B40" s="94" t="s">
        <v>24</v>
      </c>
      <c r="C40" s="138" t="s">
        <v>98</v>
      </c>
      <c r="D40" s="146" t="s">
        <v>99</v>
      </c>
      <c r="E40" s="97" t="s">
        <v>50</v>
      </c>
      <c r="F40" s="134">
        <f>107.23+38.88</f>
        <v>146.11</v>
      </c>
      <c r="G40" s="139">
        <v>22.65</v>
      </c>
      <c r="H40" s="109" t="str">
        <f t="shared" si="11"/>
        <v>BDI 1</v>
      </c>
      <c r="I40" s="193" t="e">
        <f t="shared" si="12"/>
        <v>#REF!</v>
      </c>
      <c r="J40" s="134" t="e">
        <f t="shared" si="13"/>
        <v>#REF!</v>
      </c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ht="38.25" spans="1:30">
      <c r="A41" s="137" t="s">
        <v>100</v>
      </c>
      <c r="B41" s="94" t="s">
        <v>24</v>
      </c>
      <c r="C41" s="138" t="s">
        <v>101</v>
      </c>
      <c r="D41" s="146" t="s">
        <v>102</v>
      </c>
      <c r="E41" s="97" t="s">
        <v>50</v>
      </c>
      <c r="F41" s="134">
        <v>43</v>
      </c>
      <c r="G41" s="139">
        <v>7.4</v>
      </c>
      <c r="H41" s="109" t="str">
        <f t="shared" si="11"/>
        <v>BDI 1</v>
      </c>
      <c r="I41" s="192" t="e">
        <f t="shared" si="12"/>
        <v>#REF!</v>
      </c>
      <c r="J41" s="134" t="e">
        <f t="shared" si="13"/>
        <v>#REF!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ht="38.25" spans="1:30">
      <c r="A42" s="137" t="s">
        <v>103</v>
      </c>
      <c r="B42" s="94" t="s">
        <v>24</v>
      </c>
      <c r="C42" s="147">
        <v>87775</v>
      </c>
      <c r="D42" s="148" t="s">
        <v>104</v>
      </c>
      <c r="E42" s="97" t="s">
        <v>50</v>
      </c>
      <c r="F42" s="149">
        <v>73</v>
      </c>
      <c r="G42" s="139">
        <v>49.51</v>
      </c>
      <c r="H42" s="109" t="str">
        <f t="shared" si="11"/>
        <v>BDI 1</v>
      </c>
      <c r="I42" s="192" t="e">
        <f t="shared" si="12"/>
        <v>#REF!</v>
      </c>
      <c r="J42" s="134" t="e">
        <f t="shared" si="13"/>
        <v>#REF!</v>
      </c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ht="51" spans="1:30">
      <c r="A43" s="137" t="s">
        <v>105</v>
      </c>
      <c r="B43" s="94" t="s">
        <v>24</v>
      </c>
      <c r="C43" s="150">
        <v>93393</v>
      </c>
      <c r="D43" s="151" t="s">
        <v>106</v>
      </c>
      <c r="E43" s="152" t="s">
        <v>107</v>
      </c>
      <c r="F43" s="149">
        <v>4.2</v>
      </c>
      <c r="G43" s="139">
        <v>48.38</v>
      </c>
      <c r="H43" s="109" t="str">
        <f t="shared" si="11"/>
        <v>BDI 1</v>
      </c>
      <c r="I43" s="192" t="e">
        <f t="shared" si="12"/>
        <v>#REF!</v>
      </c>
      <c r="J43" s="134" t="e">
        <f t="shared" si="13"/>
        <v>#REF!</v>
      </c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ht="13.5" customHeight="1" spans="1:30">
      <c r="A44" s="87" t="s">
        <v>108</v>
      </c>
      <c r="B44" s="90"/>
      <c r="C44" s="89"/>
      <c r="D44" s="153" t="s">
        <v>109</v>
      </c>
      <c r="E44" s="88"/>
      <c r="F44" s="88"/>
      <c r="G44" s="88"/>
      <c r="H44" s="88"/>
      <c r="I44" s="88"/>
      <c r="J44" s="189" t="e">
        <f>SUM(J45:J50)</f>
        <v>#REF!</v>
      </c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ht="12.75" customHeight="1" spans="1:30">
      <c r="A45" s="137" t="s">
        <v>110</v>
      </c>
      <c r="B45" s="94" t="s">
        <v>24</v>
      </c>
      <c r="C45" s="147">
        <v>91338</v>
      </c>
      <c r="D45" s="145" t="s">
        <v>111</v>
      </c>
      <c r="E45" s="97" t="s">
        <v>50</v>
      </c>
      <c r="F45" s="116">
        <f>0.8*2.1*2</f>
        <v>3.36</v>
      </c>
      <c r="G45" s="154">
        <v>1101.15</v>
      </c>
      <c r="H45" s="115" t="str">
        <f t="shared" ref="H45:H50" si="14">$H$2</f>
        <v>BDI 1</v>
      </c>
      <c r="I45" s="190" t="e">
        <f>TRUNC(G45*(1+$H$3),2)</f>
        <v>#REF!</v>
      </c>
      <c r="J45" s="134" t="e">
        <f t="shared" ref="J45:J50" si="15">I45*F45</f>
        <v>#REF!</v>
      </c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ht="12.75" customHeight="1" spans="1:30">
      <c r="A46" s="137" t="s">
        <v>110</v>
      </c>
      <c r="B46" s="94" t="s">
        <v>24</v>
      </c>
      <c r="C46" s="147">
        <v>91314</v>
      </c>
      <c r="D46" s="145" t="s">
        <v>112</v>
      </c>
      <c r="E46" s="97" t="s">
        <v>113</v>
      </c>
      <c r="F46" s="116">
        <v>2</v>
      </c>
      <c r="G46" s="154">
        <v>1070.33</v>
      </c>
      <c r="H46" s="115" t="str">
        <f t="shared" si="14"/>
        <v>BDI 1</v>
      </c>
      <c r="I46" s="190" t="e">
        <f>TRUNC(G46*(1+$H$3),2)</f>
        <v>#REF!</v>
      </c>
      <c r="J46" s="134" t="e">
        <f t="shared" si="15"/>
        <v>#REF!</v>
      </c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ht="12.75" customHeight="1" spans="1:30">
      <c r="A47" s="137" t="s">
        <v>114</v>
      </c>
      <c r="B47" s="94" t="s">
        <v>24</v>
      </c>
      <c r="C47" s="147" t="s">
        <v>115</v>
      </c>
      <c r="D47" s="120" t="s">
        <v>116</v>
      </c>
      <c r="E47" s="97" t="s">
        <v>50</v>
      </c>
      <c r="F47" s="134">
        <v>2.2</v>
      </c>
      <c r="G47" s="139">
        <v>412.42</v>
      </c>
      <c r="H47" s="109" t="str">
        <f t="shared" si="14"/>
        <v>BDI 1</v>
      </c>
      <c r="I47" s="190" t="e">
        <f t="shared" ref="I47:I48" si="16">TRUNC(G47*(1+$H$3),2)</f>
        <v>#REF!</v>
      </c>
      <c r="J47" s="134" t="e">
        <f t="shared" si="15"/>
        <v>#REF!</v>
      </c>
      <c r="K47" s="196"/>
      <c r="L47" s="196"/>
      <c r="M47" s="196"/>
      <c r="N47" s="1"/>
      <c r="O47" s="1"/>
      <c r="P47" s="196"/>
      <c r="Q47" s="196"/>
      <c r="R47" s="196"/>
      <c r="S47" s="196"/>
      <c r="T47" s="196"/>
      <c r="U47" s="196"/>
      <c r="V47" s="196"/>
      <c r="W47" s="196"/>
      <c r="X47" s="196"/>
      <c r="Y47" s="196"/>
      <c r="Z47" s="196"/>
      <c r="AA47" s="1"/>
      <c r="AB47" s="1"/>
      <c r="AC47" s="1"/>
      <c r="AD47" s="1"/>
    </row>
    <row r="48" ht="38.25" spans="1:30">
      <c r="A48" s="155">
        <v>45357</v>
      </c>
      <c r="B48" s="94" t="s">
        <v>24</v>
      </c>
      <c r="C48" s="126" t="s">
        <v>117</v>
      </c>
      <c r="D48" s="156" t="s">
        <v>118</v>
      </c>
      <c r="E48" s="97" t="s">
        <v>50</v>
      </c>
      <c r="F48" s="134">
        <v>0.36</v>
      </c>
      <c r="G48" s="139">
        <v>788.8</v>
      </c>
      <c r="H48" s="109" t="str">
        <f t="shared" si="14"/>
        <v>BDI 1</v>
      </c>
      <c r="I48" s="190" t="e">
        <f t="shared" si="16"/>
        <v>#REF!</v>
      </c>
      <c r="J48" s="134" t="e">
        <f t="shared" si="15"/>
        <v>#REF!</v>
      </c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ht="25.5" spans="1:30">
      <c r="A49" s="157">
        <v>45388</v>
      </c>
      <c r="B49" s="94" t="s">
        <v>24</v>
      </c>
      <c r="C49" s="126" t="s">
        <v>119</v>
      </c>
      <c r="D49" s="156" t="s">
        <v>120</v>
      </c>
      <c r="E49" s="97" t="s">
        <v>50</v>
      </c>
      <c r="F49" s="134">
        <v>3.56</v>
      </c>
      <c r="G49" s="139">
        <v>563.39</v>
      </c>
      <c r="H49" s="109" t="str">
        <f t="shared" si="14"/>
        <v>BDI 1</v>
      </c>
      <c r="I49" s="190" t="e">
        <f t="shared" ref="I49:I50" si="17">TRUNC(G49*(1+$H$3),2)</f>
        <v>#REF!</v>
      </c>
      <c r="J49" s="134" t="e">
        <f t="shared" si="15"/>
        <v>#REF!</v>
      </c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ht="38.25" spans="1:30">
      <c r="A50" s="157">
        <v>45418</v>
      </c>
      <c r="B50" s="94" t="s">
        <v>24</v>
      </c>
      <c r="C50" s="126" t="s">
        <v>121</v>
      </c>
      <c r="D50" s="156" t="s">
        <v>122</v>
      </c>
      <c r="E50" s="97" t="s">
        <v>50</v>
      </c>
      <c r="F50" s="134">
        <v>1.6</v>
      </c>
      <c r="G50" s="139">
        <v>546</v>
      </c>
      <c r="H50" s="109" t="str">
        <f t="shared" si="14"/>
        <v>BDI 1</v>
      </c>
      <c r="I50" s="190" t="e">
        <f t="shared" si="17"/>
        <v>#REF!</v>
      </c>
      <c r="J50" s="134" t="e">
        <f t="shared" si="15"/>
        <v>#REF!</v>
      </c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ht="13.5" customHeight="1" spans="1:30">
      <c r="A51" s="87" t="s">
        <v>123</v>
      </c>
      <c r="B51" s="90"/>
      <c r="C51" s="89"/>
      <c r="D51" s="153" t="s">
        <v>124</v>
      </c>
      <c r="E51" s="88"/>
      <c r="F51" s="88"/>
      <c r="G51" s="88"/>
      <c r="H51" s="88"/>
      <c r="I51" s="88"/>
      <c r="J51" s="197" t="e">
        <f>SUM(J52:J53)</f>
        <v>#REF!</v>
      </c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ht="25.5" spans="1:30">
      <c r="A52" s="121" t="s">
        <v>125</v>
      </c>
      <c r="B52" s="158" t="s">
        <v>24</v>
      </c>
      <c r="C52" s="159" t="s">
        <v>126</v>
      </c>
      <c r="D52" s="129" t="s">
        <v>127</v>
      </c>
      <c r="E52" s="65" t="s">
        <v>50</v>
      </c>
      <c r="F52" s="124">
        <f t="shared" ref="F52:F53" si="18">183.82+34.68</f>
        <v>218.5</v>
      </c>
      <c r="G52" s="160">
        <v>3.41</v>
      </c>
      <c r="H52" s="123" t="str">
        <f t="shared" ref="H52:H53" si="19">$H$2</f>
        <v>BDI 1</v>
      </c>
      <c r="I52" s="191" t="e">
        <f t="shared" ref="I52:I53" si="20">TRUNC(G52*(1+$H$3),2)</f>
        <v>#REF!</v>
      </c>
      <c r="J52" s="134" t="e">
        <f t="shared" ref="J52:J53" si="21">I52*F52</f>
        <v>#REF!</v>
      </c>
      <c r="K52" s="1"/>
      <c r="L52" s="196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  <row r="53" ht="12.75" customHeight="1" spans="1:30">
      <c r="A53" s="161" t="s">
        <v>128</v>
      </c>
      <c r="B53" s="94" t="s">
        <v>24</v>
      </c>
      <c r="C53" s="162" t="s">
        <v>129</v>
      </c>
      <c r="D53" s="163" t="s">
        <v>130</v>
      </c>
      <c r="E53" s="97" t="s">
        <v>50</v>
      </c>
      <c r="F53" s="134">
        <f t="shared" si="18"/>
        <v>218.5</v>
      </c>
      <c r="G53" s="139">
        <v>10.39</v>
      </c>
      <c r="H53" s="109" t="str">
        <f t="shared" si="19"/>
        <v>BDI 1</v>
      </c>
      <c r="I53" s="193" t="e">
        <f t="shared" si="20"/>
        <v>#REF!</v>
      </c>
      <c r="J53" s="134" t="e">
        <f t="shared" si="21"/>
        <v>#REF!</v>
      </c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ht="13.5" customHeight="1" spans="1:30">
      <c r="A54" s="140" t="s">
        <v>131</v>
      </c>
      <c r="B54" s="141"/>
      <c r="C54" s="142"/>
      <c r="D54" s="141" t="s">
        <v>132</v>
      </c>
      <c r="E54" s="143"/>
      <c r="F54" s="144"/>
      <c r="G54" s="144"/>
      <c r="H54" s="143"/>
      <c r="I54" s="143"/>
      <c r="J54" s="197" t="e">
        <f>SUM(J55:J63)</f>
        <v>#REF!</v>
      </c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ht="25.5" spans="1:30">
      <c r="A55" s="157">
        <v>45299</v>
      </c>
      <c r="B55" s="164" t="s">
        <v>24</v>
      </c>
      <c r="C55" s="165" t="s">
        <v>133</v>
      </c>
      <c r="D55" s="166" t="s">
        <v>134</v>
      </c>
      <c r="E55" s="167" t="s">
        <v>113</v>
      </c>
      <c r="F55" s="168">
        <v>1</v>
      </c>
      <c r="G55" s="139">
        <v>454.58</v>
      </c>
      <c r="H55" s="109" t="str">
        <f t="shared" ref="H55:H63" si="22">$H$2</f>
        <v>BDI 1</v>
      </c>
      <c r="I55" s="198" t="e">
        <f t="shared" ref="I55:I63" si="23">TRUNC(G55*(1+$H$3),2)</f>
        <v>#REF!</v>
      </c>
      <c r="J55" s="199" t="e">
        <f t="shared" ref="J55:J63" si="24">I55*F55</f>
        <v>#REF!</v>
      </c>
      <c r="K55" s="200"/>
      <c r="L55" s="200"/>
      <c r="M55" s="200"/>
      <c r="N55" s="200"/>
      <c r="O55" s="200"/>
      <c r="P55" s="200"/>
      <c r="Q55" s="200"/>
      <c r="R55" s="200"/>
      <c r="S55" s="200"/>
      <c r="T55" s="20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</row>
    <row r="56" ht="12.75" spans="1:30">
      <c r="A56" s="157">
        <v>45330</v>
      </c>
      <c r="B56" s="164" t="s">
        <v>135</v>
      </c>
      <c r="C56" s="165" t="s">
        <v>136</v>
      </c>
      <c r="D56" s="166" t="s">
        <v>137</v>
      </c>
      <c r="E56" s="167" t="s">
        <v>113</v>
      </c>
      <c r="F56" s="168">
        <v>1</v>
      </c>
      <c r="G56" s="139">
        <v>36.95</v>
      </c>
      <c r="H56" s="109" t="str">
        <f t="shared" si="22"/>
        <v>BDI 1</v>
      </c>
      <c r="I56" s="198" t="e">
        <f t="shared" si="23"/>
        <v>#REF!</v>
      </c>
      <c r="J56" s="199" t="e">
        <f t="shared" si="24"/>
        <v>#REF!</v>
      </c>
      <c r="K56" s="200"/>
      <c r="L56" s="200"/>
      <c r="M56" s="200"/>
      <c r="N56" s="200"/>
      <c r="O56" s="200"/>
      <c r="P56" s="200"/>
      <c r="Q56" s="200"/>
      <c r="R56" s="200"/>
      <c r="S56" s="200"/>
      <c r="T56" s="200"/>
      <c r="U56" s="200"/>
      <c r="V56" s="200"/>
      <c r="W56" s="200"/>
      <c r="X56" s="200"/>
      <c r="Y56" s="200"/>
      <c r="Z56" s="200"/>
      <c r="AA56" s="200"/>
      <c r="AB56" s="200"/>
      <c r="AC56" s="200"/>
      <c r="AD56" s="200"/>
    </row>
    <row r="57" ht="51" spans="1:30">
      <c r="A57" s="157">
        <v>45359</v>
      </c>
      <c r="B57" s="164" t="s">
        <v>24</v>
      </c>
      <c r="C57" s="165" t="s">
        <v>138</v>
      </c>
      <c r="D57" s="166" t="s">
        <v>139</v>
      </c>
      <c r="E57" s="167" t="s">
        <v>113</v>
      </c>
      <c r="F57" s="168">
        <v>1</v>
      </c>
      <c r="G57" s="139">
        <v>457.84</v>
      </c>
      <c r="H57" s="109" t="str">
        <f t="shared" si="22"/>
        <v>BDI 1</v>
      </c>
      <c r="I57" s="198" t="e">
        <f t="shared" si="23"/>
        <v>#REF!</v>
      </c>
      <c r="J57" s="199" t="e">
        <f t="shared" si="24"/>
        <v>#REF!</v>
      </c>
      <c r="K57" s="200"/>
      <c r="L57" s="200"/>
      <c r="M57" s="200"/>
      <c r="N57" s="200"/>
      <c r="O57" s="200"/>
      <c r="P57" s="200"/>
      <c r="Q57" s="200"/>
      <c r="R57" s="200"/>
      <c r="S57" s="200"/>
      <c r="T57" s="200"/>
      <c r="U57" s="200"/>
      <c r="V57" s="200"/>
      <c r="W57" s="200"/>
      <c r="X57" s="200"/>
      <c r="Y57" s="200"/>
      <c r="Z57" s="200"/>
      <c r="AA57" s="200"/>
      <c r="AB57" s="200"/>
      <c r="AC57" s="200"/>
      <c r="AD57" s="200"/>
    </row>
    <row r="58" ht="25.5" spans="1:30">
      <c r="A58" s="157">
        <v>45390</v>
      </c>
      <c r="B58" s="164" t="s">
        <v>135</v>
      </c>
      <c r="C58" s="169" t="s">
        <v>140</v>
      </c>
      <c r="D58" s="170" t="s">
        <v>141</v>
      </c>
      <c r="E58" s="167" t="s">
        <v>113</v>
      </c>
      <c r="F58" s="168">
        <v>1</v>
      </c>
      <c r="G58" s="139">
        <v>21.04</v>
      </c>
      <c r="H58" s="109" t="str">
        <f t="shared" si="22"/>
        <v>BDI 1</v>
      </c>
      <c r="I58" s="198" t="e">
        <f t="shared" si="23"/>
        <v>#REF!</v>
      </c>
      <c r="J58" s="199" t="e">
        <f t="shared" si="24"/>
        <v>#REF!</v>
      </c>
      <c r="K58" s="200"/>
      <c r="L58" s="200"/>
      <c r="M58" s="200"/>
      <c r="N58" s="200"/>
      <c r="O58" s="200"/>
      <c r="P58" s="200"/>
      <c r="Q58" s="200"/>
      <c r="R58" s="200"/>
      <c r="S58" s="200"/>
      <c r="T58" s="200"/>
      <c r="U58" s="200"/>
      <c r="V58" s="200"/>
      <c r="W58" s="200"/>
      <c r="X58" s="200"/>
      <c r="Y58" s="200"/>
      <c r="Z58" s="200"/>
      <c r="AA58" s="200"/>
      <c r="AB58" s="200"/>
      <c r="AC58" s="200"/>
      <c r="AD58" s="200"/>
    </row>
    <row r="59" ht="25.5" spans="1:30">
      <c r="A59" s="157">
        <v>45420</v>
      </c>
      <c r="B59" s="171" t="s">
        <v>24</v>
      </c>
      <c r="C59" s="126" t="s">
        <v>142</v>
      </c>
      <c r="D59" s="172" t="s">
        <v>143</v>
      </c>
      <c r="E59" s="167" t="s">
        <v>113</v>
      </c>
      <c r="F59" s="134">
        <v>1</v>
      </c>
      <c r="G59" s="139">
        <v>145.55</v>
      </c>
      <c r="H59" s="109" t="str">
        <f t="shared" si="22"/>
        <v>BDI 1</v>
      </c>
      <c r="I59" s="198" t="e">
        <f t="shared" si="23"/>
        <v>#REF!</v>
      </c>
      <c r="J59" s="199" t="e">
        <f t="shared" si="24"/>
        <v>#REF!</v>
      </c>
      <c r="K59" s="200"/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</row>
    <row r="60" ht="25.5" spans="1:30">
      <c r="A60" s="157">
        <v>45451</v>
      </c>
      <c r="B60" s="164" t="s">
        <v>24</v>
      </c>
      <c r="C60" s="173" t="s">
        <v>144</v>
      </c>
      <c r="D60" s="174" t="s">
        <v>145</v>
      </c>
      <c r="E60" s="175" t="s">
        <v>113</v>
      </c>
      <c r="F60" s="176">
        <v>1</v>
      </c>
      <c r="G60" s="139">
        <v>260.37</v>
      </c>
      <c r="H60" s="109" t="str">
        <f t="shared" si="22"/>
        <v>BDI 1</v>
      </c>
      <c r="I60" s="198" t="e">
        <f t="shared" si="23"/>
        <v>#REF!</v>
      </c>
      <c r="J60" s="199" t="e">
        <f t="shared" si="24"/>
        <v>#REF!</v>
      </c>
      <c r="K60" s="200"/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</row>
    <row r="61" ht="12.75" spans="1:30">
      <c r="A61" s="157">
        <v>45481</v>
      </c>
      <c r="B61" s="164" t="s">
        <v>135</v>
      </c>
      <c r="C61" s="173" t="s">
        <v>146</v>
      </c>
      <c r="D61" s="174" t="s">
        <v>147</v>
      </c>
      <c r="E61" s="97" t="s">
        <v>50</v>
      </c>
      <c r="F61" s="177">
        <v>0.24</v>
      </c>
      <c r="G61" s="139">
        <v>283.8</v>
      </c>
      <c r="H61" s="109" t="str">
        <f t="shared" si="22"/>
        <v>BDI 1</v>
      </c>
      <c r="I61" s="198" t="e">
        <f t="shared" si="23"/>
        <v>#REF!</v>
      </c>
      <c r="J61" s="199" t="e">
        <f t="shared" si="24"/>
        <v>#REF!</v>
      </c>
      <c r="K61" s="200"/>
      <c r="L61" s="200"/>
      <c r="M61" s="200"/>
      <c r="N61" s="200"/>
      <c r="O61" s="200"/>
      <c r="P61" s="200"/>
      <c r="Q61" s="200"/>
      <c r="R61" s="200"/>
      <c r="S61" s="200"/>
      <c r="T61" s="200"/>
      <c r="U61" s="200"/>
      <c r="V61" s="200"/>
      <c r="W61" s="200"/>
      <c r="X61" s="200"/>
      <c r="Y61" s="200"/>
      <c r="Z61" s="200"/>
      <c r="AA61" s="200"/>
      <c r="AB61" s="200"/>
      <c r="AC61" s="200"/>
      <c r="AD61" s="200"/>
    </row>
    <row r="62" ht="25.5" spans="1:30">
      <c r="A62" s="157">
        <v>45512</v>
      </c>
      <c r="B62" s="164" t="s">
        <v>24</v>
      </c>
      <c r="C62" s="173" t="s">
        <v>148</v>
      </c>
      <c r="D62" s="174" t="s">
        <v>149</v>
      </c>
      <c r="E62" s="178" t="s">
        <v>113</v>
      </c>
      <c r="F62" s="177">
        <v>1</v>
      </c>
      <c r="G62" s="139">
        <v>334.58</v>
      </c>
      <c r="H62" s="109" t="str">
        <f t="shared" si="22"/>
        <v>BDI 1</v>
      </c>
      <c r="I62" s="198" t="e">
        <f t="shared" si="23"/>
        <v>#REF!</v>
      </c>
      <c r="J62" s="199" t="e">
        <f t="shared" si="24"/>
        <v>#REF!</v>
      </c>
      <c r="K62" s="200"/>
      <c r="L62" s="200"/>
      <c r="M62" s="200"/>
      <c r="N62" s="200"/>
      <c r="O62" s="200"/>
      <c r="P62" s="200"/>
      <c r="Q62" s="200"/>
      <c r="R62" s="200"/>
      <c r="S62" s="200"/>
      <c r="T62" s="200"/>
      <c r="U62" s="200"/>
      <c r="V62" s="200"/>
      <c r="W62" s="200"/>
      <c r="X62" s="200"/>
      <c r="Y62" s="200"/>
      <c r="Z62" s="200"/>
      <c r="AA62" s="200"/>
      <c r="AB62" s="200"/>
      <c r="AC62" s="200"/>
      <c r="AD62" s="200"/>
    </row>
    <row r="63" ht="12.75" spans="1:30">
      <c r="A63" s="157">
        <v>45543</v>
      </c>
      <c r="B63" s="164" t="s">
        <v>24</v>
      </c>
      <c r="C63" s="179" t="s">
        <v>150</v>
      </c>
      <c r="D63" s="180" t="s">
        <v>151</v>
      </c>
      <c r="E63" s="178" t="s">
        <v>113</v>
      </c>
      <c r="F63" s="139">
        <v>1</v>
      </c>
      <c r="G63" s="139">
        <v>345.14</v>
      </c>
      <c r="H63" s="109" t="str">
        <f t="shared" si="22"/>
        <v>BDI 1</v>
      </c>
      <c r="I63" s="198" t="e">
        <f t="shared" si="23"/>
        <v>#REF!</v>
      </c>
      <c r="J63" s="199" t="e">
        <f t="shared" si="24"/>
        <v>#REF!</v>
      </c>
      <c r="K63" s="200"/>
      <c r="L63" s="200"/>
      <c r="M63" s="200"/>
      <c r="N63" s="200"/>
      <c r="O63" s="200"/>
      <c r="P63" s="200"/>
      <c r="Q63" s="200"/>
      <c r="R63" s="200"/>
      <c r="S63" s="200"/>
      <c r="T63" s="200"/>
      <c r="U63" s="200"/>
      <c r="V63" s="200"/>
      <c r="W63" s="200"/>
      <c r="X63" s="200"/>
      <c r="Y63" s="200"/>
      <c r="Z63" s="200"/>
      <c r="AA63" s="200"/>
      <c r="AB63" s="200"/>
      <c r="AC63" s="200"/>
      <c r="AD63" s="200"/>
    </row>
    <row r="64" ht="13.5" customHeight="1" spans="1:30">
      <c r="A64" s="140" t="s">
        <v>152</v>
      </c>
      <c r="B64" s="90"/>
      <c r="C64" s="89"/>
      <c r="D64" s="90" t="s">
        <v>153</v>
      </c>
      <c r="E64" s="88"/>
      <c r="F64" s="92"/>
      <c r="G64" s="144"/>
      <c r="H64" s="143"/>
      <c r="I64" s="143"/>
      <c r="J64" s="197" t="e">
        <f>SUM(J65:J76)</f>
        <v>#REF!</v>
      </c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</row>
    <row r="65" ht="38.25" spans="1:30">
      <c r="A65" s="157">
        <v>45300</v>
      </c>
      <c r="B65" s="164" t="s">
        <v>24</v>
      </c>
      <c r="C65" s="119" t="s">
        <v>154</v>
      </c>
      <c r="D65" s="166" t="s">
        <v>155</v>
      </c>
      <c r="E65" s="167" t="s">
        <v>76</v>
      </c>
      <c r="F65" s="168">
        <f>7+3.5</f>
        <v>10.5</v>
      </c>
      <c r="G65" s="139">
        <v>44.07</v>
      </c>
      <c r="H65" s="109" t="str">
        <f t="shared" ref="H65:H76" si="25">$H$2</f>
        <v>BDI 1</v>
      </c>
      <c r="I65" s="198" t="e">
        <f t="shared" ref="I65:I76" si="26">TRUNC(G65*(1+$H$3),2)</f>
        <v>#REF!</v>
      </c>
      <c r="J65" s="199" t="e">
        <f t="shared" ref="J65:J76" si="27">I65*F65</f>
        <v>#REF!</v>
      </c>
      <c r="K65" s="200"/>
      <c r="L65" s="200"/>
      <c r="M65" s="200"/>
      <c r="N65" s="200"/>
      <c r="O65" s="200"/>
      <c r="P65" s="200"/>
      <c r="Q65" s="200"/>
      <c r="R65" s="200"/>
      <c r="S65" s="200"/>
      <c r="T65" s="200"/>
      <c r="U65" s="200"/>
      <c r="V65" s="200"/>
      <c r="W65" s="200"/>
      <c r="X65" s="200"/>
      <c r="Y65" s="200"/>
      <c r="Z65" s="200"/>
      <c r="AA65" s="200"/>
      <c r="AB65" s="200"/>
      <c r="AC65" s="200"/>
      <c r="AD65" s="200"/>
    </row>
    <row r="66" ht="51" spans="1:30">
      <c r="A66" s="157">
        <v>45331</v>
      </c>
      <c r="B66" s="164" t="s">
        <v>24</v>
      </c>
      <c r="C66" s="119" t="s">
        <v>156</v>
      </c>
      <c r="D66" s="166" t="s">
        <v>157</v>
      </c>
      <c r="E66" s="167" t="s">
        <v>76</v>
      </c>
      <c r="F66" s="168">
        <f>3+2</f>
        <v>5</v>
      </c>
      <c r="G66" s="139">
        <v>95.97</v>
      </c>
      <c r="H66" s="109" t="str">
        <f t="shared" si="25"/>
        <v>BDI 1</v>
      </c>
      <c r="I66" s="198" t="e">
        <f t="shared" si="26"/>
        <v>#REF!</v>
      </c>
      <c r="J66" s="199" t="e">
        <f t="shared" si="27"/>
        <v>#REF!</v>
      </c>
      <c r="K66" s="200"/>
      <c r="L66" s="200"/>
      <c r="M66" s="200"/>
      <c r="N66" s="200"/>
      <c r="O66" s="200"/>
      <c r="P66" s="200"/>
      <c r="Q66" s="200"/>
      <c r="R66" s="200"/>
      <c r="S66" s="200"/>
      <c r="T66" s="200"/>
      <c r="U66" s="200"/>
      <c r="V66" s="200"/>
      <c r="W66" s="200"/>
      <c r="X66" s="200"/>
      <c r="Y66" s="200"/>
      <c r="Z66" s="200"/>
      <c r="AA66" s="200"/>
      <c r="AB66" s="200"/>
      <c r="AC66" s="200"/>
      <c r="AD66" s="200"/>
    </row>
    <row r="67" ht="51" spans="1:30">
      <c r="A67" s="157">
        <v>45360</v>
      </c>
      <c r="B67" s="164" t="s">
        <v>24</v>
      </c>
      <c r="C67" s="119" t="s">
        <v>158</v>
      </c>
      <c r="D67" s="166" t="s">
        <v>159</v>
      </c>
      <c r="E67" s="167" t="s">
        <v>76</v>
      </c>
      <c r="F67" s="168">
        <f>5+2</f>
        <v>7</v>
      </c>
      <c r="G67" s="139">
        <v>72.12</v>
      </c>
      <c r="H67" s="109" t="str">
        <f t="shared" si="25"/>
        <v>BDI 1</v>
      </c>
      <c r="I67" s="198" t="e">
        <f t="shared" si="26"/>
        <v>#REF!</v>
      </c>
      <c r="J67" s="199" t="e">
        <f t="shared" si="27"/>
        <v>#REF!</v>
      </c>
      <c r="K67" s="200"/>
      <c r="L67" s="200"/>
      <c r="M67" s="200"/>
      <c r="N67" s="200"/>
      <c r="O67" s="200"/>
      <c r="P67" s="200"/>
      <c r="Q67" s="200"/>
      <c r="R67" s="200"/>
      <c r="S67" s="200"/>
      <c r="T67" s="200"/>
      <c r="U67" s="200"/>
      <c r="V67" s="200"/>
      <c r="W67" s="200"/>
      <c r="X67" s="200"/>
      <c r="Y67" s="200"/>
      <c r="Z67" s="200"/>
      <c r="AA67" s="200"/>
      <c r="AB67" s="200"/>
      <c r="AC67" s="200"/>
      <c r="AD67" s="200"/>
    </row>
    <row r="68" ht="51" spans="1:30">
      <c r="A68" s="157">
        <v>45391</v>
      </c>
      <c r="B68" s="164" t="s">
        <v>24</v>
      </c>
      <c r="C68" s="119" t="s">
        <v>160</v>
      </c>
      <c r="D68" s="166" t="s">
        <v>161</v>
      </c>
      <c r="E68" s="167" t="s">
        <v>76</v>
      </c>
      <c r="F68" s="168">
        <f>2+3</f>
        <v>5</v>
      </c>
      <c r="G68" s="139">
        <v>46.17</v>
      </c>
      <c r="H68" s="109" t="str">
        <f t="shared" si="25"/>
        <v>BDI 1</v>
      </c>
      <c r="I68" s="198" t="e">
        <f t="shared" si="26"/>
        <v>#REF!</v>
      </c>
      <c r="J68" s="199" t="e">
        <f t="shared" si="27"/>
        <v>#REF!</v>
      </c>
      <c r="K68" s="200"/>
      <c r="L68" s="200"/>
      <c r="M68" s="200"/>
      <c r="N68" s="200"/>
      <c r="O68" s="200"/>
      <c r="P68" s="200"/>
      <c r="Q68" s="200"/>
      <c r="R68" s="200"/>
      <c r="S68" s="200"/>
      <c r="T68" s="200"/>
      <c r="U68" s="200"/>
      <c r="V68" s="200"/>
      <c r="W68" s="200"/>
      <c r="X68" s="200"/>
      <c r="Y68" s="200"/>
      <c r="Z68" s="200"/>
      <c r="AA68" s="200"/>
      <c r="AB68" s="200"/>
      <c r="AC68" s="200"/>
      <c r="AD68" s="200"/>
    </row>
    <row r="69" ht="38.25" spans="1:30">
      <c r="A69" s="157">
        <v>45421</v>
      </c>
      <c r="B69" s="164" t="s">
        <v>24</v>
      </c>
      <c r="C69" s="119" t="s">
        <v>162</v>
      </c>
      <c r="D69" s="166" t="s">
        <v>163</v>
      </c>
      <c r="E69" s="167" t="s">
        <v>76</v>
      </c>
      <c r="F69" s="168">
        <v>3</v>
      </c>
      <c r="G69" s="139">
        <v>62.3</v>
      </c>
      <c r="H69" s="109" t="str">
        <f t="shared" si="25"/>
        <v>BDI 1</v>
      </c>
      <c r="I69" s="198" t="e">
        <f t="shared" si="26"/>
        <v>#REF!</v>
      </c>
      <c r="J69" s="199" t="e">
        <f t="shared" si="27"/>
        <v>#REF!</v>
      </c>
      <c r="K69" s="200"/>
      <c r="L69" s="200"/>
      <c r="M69" s="200"/>
      <c r="N69" s="200"/>
      <c r="O69" s="200"/>
      <c r="P69" s="200"/>
      <c r="Q69" s="200"/>
      <c r="R69" s="200"/>
      <c r="S69" s="200"/>
      <c r="T69" s="200"/>
      <c r="U69" s="200"/>
      <c r="V69" s="200"/>
      <c r="W69" s="200"/>
      <c r="X69" s="200"/>
      <c r="Y69" s="200"/>
      <c r="Z69" s="200"/>
      <c r="AA69" s="200"/>
      <c r="AB69" s="200"/>
      <c r="AC69" s="200"/>
      <c r="AD69" s="200"/>
    </row>
    <row r="70" ht="25.5" spans="1:30">
      <c r="A70" s="157">
        <v>45452</v>
      </c>
      <c r="B70" s="164" t="s">
        <v>24</v>
      </c>
      <c r="C70" s="119" t="s">
        <v>164</v>
      </c>
      <c r="D70" s="166" t="s">
        <v>165</v>
      </c>
      <c r="E70" s="167" t="s">
        <v>113</v>
      </c>
      <c r="F70" s="168">
        <f>1+1</f>
        <v>2</v>
      </c>
      <c r="G70" s="139">
        <v>45.1</v>
      </c>
      <c r="H70" s="109" t="str">
        <f t="shared" si="25"/>
        <v>BDI 1</v>
      </c>
      <c r="I70" s="198" t="e">
        <f t="shared" si="26"/>
        <v>#REF!</v>
      </c>
      <c r="J70" s="199" t="e">
        <f t="shared" si="27"/>
        <v>#REF!</v>
      </c>
      <c r="K70" s="200"/>
      <c r="L70" s="200"/>
      <c r="M70" s="200"/>
      <c r="N70" s="200"/>
      <c r="O70" s="200"/>
      <c r="P70" s="200"/>
      <c r="Q70" s="200"/>
      <c r="R70" s="200"/>
      <c r="S70" s="200"/>
      <c r="T70" s="200"/>
      <c r="U70" s="200"/>
      <c r="V70" s="200"/>
      <c r="W70" s="200"/>
      <c r="X70" s="200"/>
      <c r="Y70" s="200"/>
      <c r="Z70" s="200"/>
      <c r="AA70" s="200"/>
      <c r="AB70" s="200"/>
      <c r="AC70" s="200"/>
      <c r="AD70" s="200"/>
    </row>
    <row r="71" ht="38.25" spans="1:30">
      <c r="A71" s="157">
        <v>45482</v>
      </c>
      <c r="B71" s="164" t="s">
        <v>24</v>
      </c>
      <c r="C71" s="119" t="s">
        <v>166</v>
      </c>
      <c r="D71" s="166" t="s">
        <v>167</v>
      </c>
      <c r="E71" s="167" t="s">
        <v>113</v>
      </c>
      <c r="F71" s="168">
        <v>1</v>
      </c>
      <c r="G71" s="139">
        <v>111.49</v>
      </c>
      <c r="H71" s="109" t="str">
        <f t="shared" si="25"/>
        <v>BDI 1</v>
      </c>
      <c r="I71" s="198" t="e">
        <f t="shared" si="26"/>
        <v>#REF!</v>
      </c>
      <c r="J71" s="199" t="e">
        <f t="shared" si="27"/>
        <v>#REF!</v>
      </c>
      <c r="K71" s="200"/>
      <c r="L71" s="200"/>
      <c r="M71" s="200"/>
      <c r="N71" s="200"/>
      <c r="O71" s="200"/>
      <c r="P71" s="200"/>
      <c r="Q71" s="200"/>
      <c r="R71" s="200"/>
      <c r="S71" s="200"/>
      <c r="T71" s="200"/>
      <c r="U71" s="200"/>
      <c r="V71" s="200"/>
      <c r="W71" s="200"/>
      <c r="X71" s="200"/>
      <c r="Y71" s="200"/>
      <c r="Z71" s="200"/>
      <c r="AA71" s="200"/>
      <c r="AB71" s="200"/>
      <c r="AC71" s="200"/>
      <c r="AD71" s="200"/>
    </row>
    <row r="72" ht="38.25" spans="1:30">
      <c r="A72" s="157">
        <v>45513</v>
      </c>
      <c r="B72" s="164" t="s">
        <v>24</v>
      </c>
      <c r="C72" s="119" t="s">
        <v>168</v>
      </c>
      <c r="D72" s="166" t="s">
        <v>169</v>
      </c>
      <c r="E72" s="167" t="s">
        <v>113</v>
      </c>
      <c r="F72" s="168">
        <v>1</v>
      </c>
      <c r="G72" s="139">
        <v>275.92</v>
      </c>
      <c r="H72" s="109" t="str">
        <f t="shared" si="25"/>
        <v>BDI 1</v>
      </c>
      <c r="I72" s="198" t="e">
        <f t="shared" si="26"/>
        <v>#REF!</v>
      </c>
      <c r="J72" s="199" t="e">
        <f t="shared" si="27"/>
        <v>#REF!</v>
      </c>
      <c r="K72" s="200"/>
      <c r="L72" s="200"/>
      <c r="M72" s="200"/>
      <c r="N72" s="200"/>
      <c r="O72" s="200"/>
      <c r="P72" s="200"/>
      <c r="Q72" s="200"/>
      <c r="R72" s="200"/>
      <c r="S72" s="200"/>
      <c r="T72" s="200"/>
      <c r="U72" s="200"/>
      <c r="V72" s="200"/>
      <c r="W72" s="200"/>
      <c r="X72" s="200"/>
      <c r="Y72" s="200"/>
      <c r="Z72" s="200"/>
      <c r="AA72" s="200"/>
      <c r="AB72" s="200"/>
      <c r="AC72" s="200"/>
      <c r="AD72" s="200"/>
    </row>
    <row r="73" ht="38.25" spans="1:30">
      <c r="A73" s="157">
        <v>45544</v>
      </c>
      <c r="B73" s="164" t="s">
        <v>24</v>
      </c>
      <c r="C73" s="119" t="s">
        <v>170</v>
      </c>
      <c r="D73" s="166" t="s">
        <v>171</v>
      </c>
      <c r="E73" s="167" t="s">
        <v>76</v>
      </c>
      <c r="F73" s="168">
        <v>2</v>
      </c>
      <c r="G73" s="139">
        <v>26.1</v>
      </c>
      <c r="H73" s="109" t="str">
        <f t="shared" si="25"/>
        <v>BDI 1</v>
      </c>
      <c r="I73" s="198" t="e">
        <f t="shared" si="26"/>
        <v>#REF!</v>
      </c>
      <c r="J73" s="199" t="e">
        <f t="shared" si="27"/>
        <v>#REF!</v>
      </c>
      <c r="K73" s="200"/>
      <c r="L73" s="200"/>
      <c r="M73" s="200"/>
      <c r="N73" s="200"/>
      <c r="O73" s="200"/>
      <c r="P73" s="200"/>
      <c r="Q73" s="200"/>
      <c r="R73" s="200"/>
      <c r="S73" s="200"/>
      <c r="T73" s="200"/>
      <c r="U73" s="200"/>
      <c r="V73" s="200"/>
      <c r="W73" s="200"/>
      <c r="X73" s="200"/>
      <c r="Y73" s="200"/>
      <c r="Z73" s="200"/>
      <c r="AA73" s="200"/>
      <c r="AB73" s="200"/>
      <c r="AC73" s="200"/>
      <c r="AD73" s="200"/>
    </row>
    <row r="74" ht="38.25" spans="1:30">
      <c r="A74" s="157">
        <v>45574</v>
      </c>
      <c r="B74" s="164" t="s">
        <v>24</v>
      </c>
      <c r="C74" s="122" t="s">
        <v>172</v>
      </c>
      <c r="D74" s="170" t="s">
        <v>173</v>
      </c>
      <c r="E74" s="175" t="s">
        <v>76</v>
      </c>
      <c r="F74" s="176">
        <v>5</v>
      </c>
      <c r="G74" s="139">
        <v>36.35</v>
      </c>
      <c r="H74" s="109" t="str">
        <f t="shared" si="25"/>
        <v>BDI 1</v>
      </c>
      <c r="I74" s="198" t="e">
        <f t="shared" si="26"/>
        <v>#REF!</v>
      </c>
      <c r="J74" s="199" t="e">
        <f t="shared" si="27"/>
        <v>#REF!</v>
      </c>
      <c r="K74" s="200"/>
      <c r="L74" s="200"/>
      <c r="M74" s="200"/>
      <c r="N74" s="200"/>
      <c r="O74" s="200"/>
      <c r="P74" s="200"/>
      <c r="Q74" s="200"/>
      <c r="R74" s="200"/>
      <c r="S74" s="200"/>
      <c r="T74" s="200"/>
      <c r="U74" s="200"/>
      <c r="V74" s="200"/>
      <c r="W74" s="200"/>
      <c r="X74" s="200"/>
      <c r="Y74" s="200"/>
      <c r="Z74" s="200"/>
      <c r="AA74" s="200"/>
      <c r="AB74" s="200"/>
      <c r="AC74" s="200"/>
      <c r="AD74" s="200"/>
    </row>
    <row r="75" ht="51" spans="1:30">
      <c r="A75" s="201">
        <v>45605</v>
      </c>
      <c r="B75" s="202" t="s">
        <v>24</v>
      </c>
      <c r="C75" s="103" t="s">
        <v>174</v>
      </c>
      <c r="D75" s="203" t="s">
        <v>175</v>
      </c>
      <c r="E75" s="204" t="s">
        <v>113</v>
      </c>
      <c r="F75" s="205">
        <v>1</v>
      </c>
      <c r="G75" s="206">
        <v>590.78</v>
      </c>
      <c r="H75" s="207" t="str">
        <f t="shared" si="25"/>
        <v>BDI 1</v>
      </c>
      <c r="I75" s="252" t="e">
        <f t="shared" si="26"/>
        <v>#REF!</v>
      </c>
      <c r="J75" s="252" t="e">
        <f t="shared" si="27"/>
        <v>#REF!</v>
      </c>
      <c r="K75" s="253"/>
      <c r="L75" s="253"/>
      <c r="M75" s="253"/>
      <c r="N75" s="253"/>
      <c r="O75" s="253"/>
      <c r="P75" s="253"/>
      <c r="Q75" s="253"/>
      <c r="R75" s="253"/>
      <c r="S75" s="253"/>
      <c r="T75" s="253"/>
      <c r="U75" s="253"/>
      <c r="V75" s="253"/>
      <c r="W75" s="253"/>
      <c r="X75" s="253"/>
      <c r="Y75" s="253"/>
      <c r="Z75" s="253"/>
      <c r="AA75" s="253"/>
      <c r="AB75" s="253"/>
      <c r="AC75" s="253"/>
      <c r="AD75" s="253"/>
    </row>
    <row r="76" ht="25.5" spans="1:30">
      <c r="A76" s="208">
        <v>45635</v>
      </c>
      <c r="B76" s="209" t="s">
        <v>135</v>
      </c>
      <c r="C76" s="102" t="s">
        <v>176</v>
      </c>
      <c r="D76" s="210" t="s">
        <v>177</v>
      </c>
      <c r="E76" s="211" t="s">
        <v>113</v>
      </c>
      <c r="F76" s="212">
        <v>1</v>
      </c>
      <c r="G76" s="213">
        <v>161.42</v>
      </c>
      <c r="H76" s="104" t="str">
        <f t="shared" si="25"/>
        <v>BDI 1</v>
      </c>
      <c r="I76" s="254" t="e">
        <f t="shared" si="26"/>
        <v>#REF!</v>
      </c>
      <c r="J76" s="254" t="e">
        <f t="shared" si="27"/>
        <v>#REF!</v>
      </c>
      <c r="K76" s="253"/>
      <c r="L76" s="253"/>
      <c r="M76" s="253"/>
      <c r="N76" s="253"/>
      <c r="O76" s="253"/>
      <c r="P76" s="253"/>
      <c r="Q76" s="253"/>
      <c r="R76" s="253"/>
      <c r="S76" s="253"/>
      <c r="T76" s="253"/>
      <c r="U76" s="253"/>
      <c r="V76" s="253"/>
      <c r="W76" s="253"/>
      <c r="X76" s="253"/>
      <c r="Y76" s="253"/>
      <c r="Z76" s="253"/>
      <c r="AA76" s="253"/>
      <c r="AB76" s="253"/>
      <c r="AC76" s="253"/>
      <c r="AD76" s="253"/>
    </row>
    <row r="77" ht="13.5" customHeight="1" spans="1:30">
      <c r="A77" s="140" t="s">
        <v>178</v>
      </c>
      <c r="B77" s="141"/>
      <c r="C77" s="89"/>
      <c r="D77" s="90" t="s">
        <v>179</v>
      </c>
      <c r="E77" s="88"/>
      <c r="F77" s="92"/>
      <c r="G77" s="92"/>
      <c r="H77" s="143"/>
      <c r="I77" s="143"/>
      <c r="J77" s="197" t="e">
        <f>SUM(J78:J87)</f>
        <v>#REF!</v>
      </c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ht="63.75" spans="1:17">
      <c r="A78" s="112" t="s">
        <v>180</v>
      </c>
      <c r="B78" s="113" t="s">
        <v>24</v>
      </c>
      <c r="C78" s="159" t="s">
        <v>181</v>
      </c>
      <c r="D78" s="129" t="s">
        <v>182</v>
      </c>
      <c r="E78" s="115" t="s">
        <v>113</v>
      </c>
      <c r="F78" s="214">
        <v>6</v>
      </c>
      <c r="G78" s="214">
        <v>166.88</v>
      </c>
      <c r="H78" s="115" t="str">
        <f t="shared" ref="H78:H84" si="28">$H$2</f>
        <v>BDI 1</v>
      </c>
      <c r="I78" s="255" t="e">
        <f t="shared" ref="I78:I87" si="29">TRUNC(G78*(1+$H$3),2)</f>
        <v>#REF!</v>
      </c>
      <c r="J78" s="134" t="e">
        <f t="shared" ref="J78:J87" si="30">I78*F78</f>
        <v>#REF!</v>
      </c>
      <c r="L78" s="1"/>
      <c r="M78" s="1"/>
      <c r="N78" s="1"/>
      <c r="O78" s="1"/>
      <c r="P78" s="1"/>
      <c r="Q78" s="1"/>
    </row>
    <row r="79" ht="12.75" customHeight="1" spans="1:12">
      <c r="A79" s="161" t="s">
        <v>183</v>
      </c>
      <c r="B79" s="94" t="s">
        <v>24</v>
      </c>
      <c r="C79" s="147" t="s">
        <v>184</v>
      </c>
      <c r="D79" s="120" t="s">
        <v>185</v>
      </c>
      <c r="E79" s="109" t="s">
        <v>113</v>
      </c>
      <c r="F79" s="139">
        <v>8</v>
      </c>
      <c r="G79" s="139">
        <v>141.32</v>
      </c>
      <c r="H79" s="109" t="str">
        <f t="shared" si="28"/>
        <v>BDI 1</v>
      </c>
      <c r="I79" s="255" t="e">
        <f t="shared" si="29"/>
        <v>#REF!</v>
      </c>
      <c r="J79" s="134" t="e">
        <f t="shared" si="30"/>
        <v>#REF!</v>
      </c>
      <c r="L79" s="1"/>
    </row>
    <row r="80" ht="12.75" customHeight="1" spans="1:10">
      <c r="A80" s="215">
        <v>45361</v>
      </c>
      <c r="B80" s="130" t="s">
        <v>24</v>
      </c>
      <c r="C80" s="216" t="s">
        <v>186</v>
      </c>
      <c r="D80" s="120" t="s">
        <v>187</v>
      </c>
      <c r="E80" s="109" t="s">
        <v>113</v>
      </c>
      <c r="F80" s="139">
        <v>1</v>
      </c>
      <c r="G80" s="139">
        <v>181.35</v>
      </c>
      <c r="H80" s="109" t="str">
        <f t="shared" si="28"/>
        <v>BDI 1</v>
      </c>
      <c r="I80" s="255" t="e">
        <f t="shared" si="29"/>
        <v>#REF!</v>
      </c>
      <c r="J80" s="134" t="e">
        <f t="shared" si="30"/>
        <v>#REF!</v>
      </c>
    </row>
    <row r="81" ht="12.75" customHeight="1" spans="1:10">
      <c r="A81" s="215">
        <v>45392</v>
      </c>
      <c r="B81" s="130" t="s">
        <v>24</v>
      </c>
      <c r="C81" s="216" t="s">
        <v>188</v>
      </c>
      <c r="D81" s="120" t="s">
        <v>189</v>
      </c>
      <c r="E81" s="133" t="s">
        <v>113</v>
      </c>
      <c r="F81" s="217">
        <v>6</v>
      </c>
      <c r="G81" s="217">
        <v>42.8</v>
      </c>
      <c r="H81" s="133" t="str">
        <f t="shared" si="28"/>
        <v>BDI 1</v>
      </c>
      <c r="I81" s="255" t="e">
        <f t="shared" si="29"/>
        <v>#REF!</v>
      </c>
      <c r="J81" s="134" t="e">
        <f t="shared" si="30"/>
        <v>#REF!</v>
      </c>
    </row>
    <row r="82" ht="25.5" spans="1:30">
      <c r="A82" s="215">
        <v>45422</v>
      </c>
      <c r="B82" s="171" t="s">
        <v>24</v>
      </c>
      <c r="C82" s="218" t="s">
        <v>190</v>
      </c>
      <c r="D82" s="219" t="s">
        <v>191</v>
      </c>
      <c r="E82" s="220" t="s">
        <v>113</v>
      </c>
      <c r="F82" s="221">
        <v>1</v>
      </c>
      <c r="G82" s="217">
        <v>91.96</v>
      </c>
      <c r="H82" s="133" t="str">
        <f t="shared" si="28"/>
        <v>BDI 1</v>
      </c>
      <c r="I82" s="255" t="e">
        <f t="shared" si="29"/>
        <v>#REF!</v>
      </c>
      <c r="J82" s="134" t="e">
        <f t="shared" si="30"/>
        <v>#REF!</v>
      </c>
      <c r="K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3" ht="25.5" spans="1:30">
      <c r="A83" s="215">
        <v>45422</v>
      </c>
      <c r="B83" s="94" t="s">
        <v>24</v>
      </c>
      <c r="C83" s="162" t="s">
        <v>192</v>
      </c>
      <c r="D83" s="120" t="s">
        <v>193</v>
      </c>
      <c r="E83" s="109" t="s">
        <v>113</v>
      </c>
      <c r="F83" s="139">
        <f>1+1</f>
        <v>2</v>
      </c>
      <c r="G83" s="139">
        <v>11.4</v>
      </c>
      <c r="H83" s="109" t="str">
        <f t="shared" si="28"/>
        <v>BDI 1</v>
      </c>
      <c r="I83" s="192" t="e">
        <f t="shared" si="29"/>
        <v>#REF!</v>
      </c>
      <c r="J83" s="134" t="e">
        <f t="shared" si="30"/>
        <v>#REF!</v>
      </c>
      <c r="K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</row>
    <row r="84" ht="27.75" customHeight="1" spans="1:30">
      <c r="A84" s="222">
        <v>45453</v>
      </c>
      <c r="B84" s="94" t="s">
        <v>24</v>
      </c>
      <c r="C84" s="162" t="s">
        <v>194</v>
      </c>
      <c r="D84" s="120" t="s">
        <v>195</v>
      </c>
      <c r="E84" s="115" t="s">
        <v>113</v>
      </c>
      <c r="F84" s="214">
        <f>1</f>
        <v>1</v>
      </c>
      <c r="G84" s="214">
        <v>12.63</v>
      </c>
      <c r="H84" s="115" t="str">
        <f t="shared" si="28"/>
        <v>BDI 1</v>
      </c>
      <c r="I84" s="255" t="e">
        <f t="shared" si="29"/>
        <v>#REF!</v>
      </c>
      <c r="J84" s="134" t="e">
        <f t="shared" si="30"/>
        <v>#REF!</v>
      </c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</row>
    <row r="85" ht="25.5" spans="1:30">
      <c r="A85" s="222">
        <v>45483</v>
      </c>
      <c r="B85" s="171" t="s">
        <v>24</v>
      </c>
      <c r="C85" s="218" t="s">
        <v>196</v>
      </c>
      <c r="D85" s="219" t="s">
        <v>197</v>
      </c>
      <c r="E85" s="220" t="s">
        <v>113</v>
      </c>
      <c r="F85" s="221">
        <v>1</v>
      </c>
      <c r="G85" s="221">
        <v>14.1</v>
      </c>
      <c r="H85" s="220" t="s">
        <v>6</v>
      </c>
      <c r="I85" s="255" t="e">
        <f t="shared" si="29"/>
        <v>#REF!</v>
      </c>
      <c r="J85" s="134" t="e">
        <f t="shared" si="30"/>
        <v>#REF!</v>
      </c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</row>
    <row r="86" ht="25.5" spans="1:30">
      <c r="A86" s="222">
        <v>45514</v>
      </c>
      <c r="B86" s="164" t="s">
        <v>24</v>
      </c>
      <c r="C86" s="165" t="s">
        <v>198</v>
      </c>
      <c r="D86" s="223" t="s">
        <v>199</v>
      </c>
      <c r="E86" s="224" t="s">
        <v>113</v>
      </c>
      <c r="F86" s="225">
        <v>1</v>
      </c>
      <c r="G86" s="225">
        <v>20.2</v>
      </c>
      <c r="H86" s="224" t="s">
        <v>6</v>
      </c>
      <c r="I86" s="255" t="e">
        <f t="shared" si="29"/>
        <v>#REF!</v>
      </c>
      <c r="J86" s="134" t="e">
        <f t="shared" si="30"/>
        <v>#REF!</v>
      </c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</row>
    <row r="87" ht="25.5" spans="1:30">
      <c r="A87" s="222">
        <v>45545</v>
      </c>
      <c r="B87" s="171" t="s">
        <v>24</v>
      </c>
      <c r="C87" s="218" t="s">
        <v>200</v>
      </c>
      <c r="D87" s="219" t="s">
        <v>201</v>
      </c>
      <c r="E87" s="220" t="s">
        <v>113</v>
      </c>
      <c r="F87" s="221">
        <v>1</v>
      </c>
      <c r="G87" s="221">
        <v>55.14</v>
      </c>
      <c r="H87" s="220" t="s">
        <v>6</v>
      </c>
      <c r="I87" s="255" t="e">
        <f t="shared" si="29"/>
        <v>#REF!</v>
      </c>
      <c r="J87" s="134" t="e">
        <f t="shared" si="30"/>
        <v>#REF!</v>
      </c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</row>
    <row r="88" ht="12.75" customHeight="1" spans="1:30">
      <c r="A88" s="226"/>
      <c r="B88" s="227"/>
      <c r="C88" s="227"/>
      <c r="D88" s="228"/>
      <c r="E88" s="227"/>
      <c r="F88" s="229"/>
      <c r="G88" s="229"/>
      <c r="H88" s="227"/>
      <c r="I88" s="256"/>
      <c r="J88" s="257"/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</row>
    <row r="89" ht="13.5" customHeight="1" spans="1:30">
      <c r="A89" s="230"/>
      <c r="B89" s="230"/>
      <c r="C89" s="231"/>
      <c r="D89" s="232"/>
      <c r="E89" s="230"/>
      <c r="F89" s="230"/>
      <c r="G89" s="230"/>
      <c r="H89" s="230"/>
      <c r="I89" s="230"/>
      <c r="J89" s="230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</row>
    <row r="90" ht="13.5" customHeight="1" spans="1:10">
      <c r="A90" s="230"/>
      <c r="B90" s="230"/>
      <c r="C90" s="231"/>
      <c r="D90" s="232"/>
      <c r="E90" s="230"/>
      <c r="F90" s="230"/>
      <c r="G90" s="230"/>
      <c r="H90" s="230"/>
      <c r="I90" s="230"/>
      <c r="J90" s="230"/>
    </row>
    <row r="91" ht="30" customHeight="1" spans="4:10">
      <c r="D91" s="233"/>
      <c r="E91" s="97" t="s">
        <v>113</v>
      </c>
      <c r="F91" s="97">
        <v>1</v>
      </c>
      <c r="G91" s="78" t="s">
        <v>202</v>
      </c>
      <c r="H91" s="36"/>
      <c r="I91" s="37"/>
      <c r="J91" s="258" t="e">
        <f>J6*F91</f>
        <v>#REF!</v>
      </c>
    </row>
    <row r="92" ht="12.75" customHeight="1" spans="1:30">
      <c r="A92" s="1"/>
      <c r="B92" s="1"/>
      <c r="C92" s="1"/>
      <c r="D92" s="233"/>
      <c r="E92" s="54"/>
      <c r="F92" s="54"/>
      <c r="G92" s="234"/>
      <c r="H92" s="234"/>
      <c r="I92" s="259" t="s">
        <v>203</v>
      </c>
      <c r="J92" s="260" t="e">
        <f>SUM(J91)</f>
        <v>#REF!</v>
      </c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</row>
    <row r="93" ht="13.5" customHeight="1" spans="1:30">
      <c r="A93" s="1"/>
      <c r="B93" s="1"/>
      <c r="C93" s="1"/>
      <c r="D93" s="233"/>
      <c r="E93" s="54"/>
      <c r="F93" s="54"/>
      <c r="G93" s="234"/>
      <c r="H93" s="234"/>
      <c r="I93" s="261"/>
      <c r="J93" s="262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</row>
    <row r="94" ht="13.5" customHeight="1" spans="1:30">
      <c r="A94" s="1"/>
      <c r="B94" s="1"/>
      <c r="C94" s="1"/>
      <c r="D94" s="233"/>
      <c r="E94" s="54"/>
      <c r="F94" s="54"/>
      <c r="G94" s="234"/>
      <c r="H94" s="234"/>
      <c r="I94" s="261"/>
      <c r="J94" s="262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</row>
    <row r="95" ht="13.5" customHeight="1" spans="1:30">
      <c r="A95" s="1"/>
      <c r="B95" s="1"/>
      <c r="C95" s="1"/>
      <c r="D95" s="233"/>
      <c r="E95" s="54"/>
      <c r="F95" s="54"/>
      <c r="G95" s="234"/>
      <c r="H95" s="234"/>
      <c r="I95" s="263"/>
      <c r="J95" s="262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</row>
    <row r="96" ht="12.75" customHeight="1" spans="4:4">
      <c r="D96" s="233"/>
    </row>
    <row r="97" ht="13.5" customHeight="1" spans="1:10">
      <c r="A97" s="235" t="s">
        <v>204</v>
      </c>
      <c r="B97" s="31"/>
      <c r="C97" s="31"/>
      <c r="D97" s="236"/>
      <c r="E97" s="1"/>
      <c r="F97" s="1"/>
      <c r="G97" s="237" t="s">
        <v>205</v>
      </c>
      <c r="H97" s="31"/>
      <c r="I97" s="31"/>
      <c r="J97" s="31"/>
    </row>
    <row r="98" ht="13.5" customHeight="1" spans="1:10">
      <c r="A98" s="238" t="s">
        <v>206</v>
      </c>
      <c r="B98" s="51"/>
      <c r="C98" s="51"/>
      <c r="D98" s="239"/>
      <c r="E98" s="1"/>
      <c r="F98" s="240"/>
      <c r="G98" s="241" t="s">
        <v>207</v>
      </c>
      <c r="H98" s="58"/>
      <c r="I98" s="58"/>
      <c r="J98" s="58"/>
    </row>
    <row r="99" ht="13.5" customHeight="1" spans="1:10">
      <c r="A99" s="1"/>
      <c r="B99" s="1"/>
      <c r="C99" s="71"/>
      <c r="D99" s="233"/>
      <c r="E99" s="1"/>
      <c r="F99" s="1"/>
      <c r="G99" s="1"/>
      <c r="H99" s="1"/>
      <c r="I99" s="1"/>
      <c r="J99" s="1"/>
    </row>
    <row r="100" ht="13.5" customHeight="1" spans="1:10">
      <c r="A100" s="242"/>
      <c r="B100" s="242"/>
      <c r="C100" s="243"/>
      <c r="D100" s="244"/>
      <c r="E100" s="245"/>
      <c r="F100" s="1"/>
      <c r="G100" s="1"/>
      <c r="H100" s="1"/>
      <c r="I100" s="1"/>
      <c r="J100" s="1"/>
    </row>
    <row r="101" ht="13.5" customHeight="1" spans="1:10">
      <c r="A101" s="246" t="s">
        <v>208</v>
      </c>
      <c r="B101" s="51"/>
      <c r="C101" s="51"/>
      <c r="D101" s="51"/>
      <c r="E101" s="1"/>
      <c r="F101" s="1"/>
      <c r="G101" s="1"/>
      <c r="H101" s="1"/>
      <c r="I101" s="1"/>
      <c r="J101" s="1"/>
    </row>
    <row r="102" ht="13.5" customHeight="1" spans="1:10">
      <c r="A102" s="247" t="s">
        <v>209</v>
      </c>
      <c r="E102" s="245"/>
      <c r="F102" s="1"/>
      <c r="G102" s="1"/>
      <c r="H102" s="1"/>
      <c r="I102" s="1"/>
      <c r="J102" s="1"/>
    </row>
    <row r="103" ht="12.75" customHeight="1" spans="1:10">
      <c r="A103" s="247" t="s">
        <v>210</v>
      </c>
      <c r="E103" s="245"/>
      <c r="F103" s="1"/>
      <c r="G103" s="1"/>
      <c r="H103" s="1"/>
      <c r="I103" s="1"/>
      <c r="J103" s="1"/>
    </row>
    <row r="104" ht="12.75" customHeight="1" spans="1:10">
      <c r="A104" s="248" t="s">
        <v>211</v>
      </c>
      <c r="E104" s="245"/>
      <c r="F104" s="1"/>
      <c r="G104" s="1"/>
      <c r="H104" s="1"/>
      <c r="I104" s="1"/>
      <c r="J104" s="1"/>
    </row>
    <row r="105" ht="12.75" customHeight="1" spans="4:4">
      <c r="D105" s="233"/>
    </row>
    <row r="106" ht="12.75" customHeight="1" spans="4:4">
      <c r="D106" s="233"/>
    </row>
    <row r="107" ht="12.75" customHeight="1" spans="4:4">
      <c r="D107" s="233"/>
    </row>
    <row r="108" ht="12.75" customHeight="1" spans="4:4">
      <c r="D108" s="233"/>
    </row>
    <row r="109" ht="12.75" customHeight="1" spans="1:4">
      <c r="A109" s="249"/>
      <c r="B109" s="249"/>
      <c r="C109" s="250"/>
      <c r="D109" s="249"/>
    </row>
    <row r="110" ht="12.75" customHeight="1" spans="1:1">
      <c r="A110" s="251" t="s">
        <v>208</v>
      </c>
    </row>
    <row r="111" ht="12.75" customHeight="1" spans="1:1">
      <c r="A111" s="247" t="s">
        <v>212</v>
      </c>
    </row>
    <row r="112" ht="12.75" customHeight="1" spans="1:1">
      <c r="A112" s="247" t="s">
        <v>213</v>
      </c>
    </row>
    <row r="113" ht="12.75" customHeight="1" spans="1:1">
      <c r="A113" s="247" t="s">
        <v>214</v>
      </c>
    </row>
    <row r="114" ht="12.75" customHeight="1" spans="4:4">
      <c r="D114" s="233"/>
    </row>
    <row r="115" ht="12.75" customHeight="1" spans="4:4">
      <c r="D115" s="233"/>
    </row>
    <row r="116" ht="12.75" customHeight="1" spans="4:4">
      <c r="D116" s="233"/>
    </row>
    <row r="117" ht="12.75" customHeight="1" spans="4:4">
      <c r="D117" s="233"/>
    </row>
    <row r="118" ht="12.75" customHeight="1" spans="4:4">
      <c r="D118" s="233"/>
    </row>
    <row r="119" ht="12.75" customHeight="1" spans="4:4">
      <c r="D119" s="233"/>
    </row>
    <row r="120" ht="12.75" customHeight="1" spans="4:4">
      <c r="D120" s="233"/>
    </row>
    <row r="121" ht="12.75" customHeight="1" spans="4:4">
      <c r="D121" s="233"/>
    </row>
    <row r="122" ht="12.75" customHeight="1" spans="4:4">
      <c r="D122" s="233"/>
    </row>
    <row r="123" ht="12.75" customHeight="1" spans="4:4">
      <c r="D123" s="233"/>
    </row>
    <row r="124" ht="12.75" customHeight="1" spans="4:4">
      <c r="D124" s="233"/>
    </row>
    <row r="125" ht="12.75" customHeight="1" spans="4:4">
      <c r="D125" s="233"/>
    </row>
    <row r="126" ht="12.75" customHeight="1" spans="4:4">
      <c r="D126" s="233"/>
    </row>
    <row r="127" ht="12.75" customHeight="1" spans="4:4">
      <c r="D127" s="233"/>
    </row>
    <row r="128" ht="12.75" customHeight="1" spans="4:4">
      <c r="D128" s="233"/>
    </row>
    <row r="129" ht="12.75" customHeight="1" spans="4:4">
      <c r="D129" s="233"/>
    </row>
    <row r="130" ht="12.75" customHeight="1" spans="4:4">
      <c r="D130" s="233"/>
    </row>
    <row r="131" ht="12.75" customHeight="1" spans="4:4">
      <c r="D131" s="233"/>
    </row>
    <row r="132" ht="12.75" customHeight="1" spans="4:4">
      <c r="D132" s="233"/>
    </row>
    <row r="133" ht="12.75" customHeight="1" spans="4:4">
      <c r="D133" s="233"/>
    </row>
    <row r="134" ht="12.75" customHeight="1" spans="4:4">
      <c r="D134" s="233"/>
    </row>
    <row r="135" ht="12.75" customHeight="1" spans="4:4">
      <c r="D135" s="233"/>
    </row>
    <row r="136" ht="12.75" customHeight="1" spans="4:4">
      <c r="D136" s="233"/>
    </row>
    <row r="137" ht="12.75" customHeight="1" spans="4:4">
      <c r="D137" s="233"/>
    </row>
    <row r="138" ht="12.75" customHeight="1" spans="4:4">
      <c r="D138" s="233"/>
    </row>
    <row r="139" ht="12.75" customHeight="1" spans="4:4">
      <c r="D139" s="233"/>
    </row>
    <row r="140" ht="12.75" customHeight="1" spans="4:4">
      <c r="D140" s="233"/>
    </row>
    <row r="141" ht="12.75" customHeight="1" spans="4:4">
      <c r="D141" s="233"/>
    </row>
    <row r="142" ht="12.75" customHeight="1" spans="4:4">
      <c r="D142" s="233"/>
    </row>
    <row r="143" ht="12.75" customHeight="1" spans="4:4">
      <c r="D143" s="233"/>
    </row>
    <row r="144" ht="12.75" customHeight="1" spans="4:4">
      <c r="D144" s="233"/>
    </row>
    <row r="145" ht="12.75" customHeight="1" spans="4:4">
      <c r="D145" s="233"/>
    </row>
    <row r="146" ht="12.75" customHeight="1" spans="4:4">
      <c r="D146" s="233"/>
    </row>
    <row r="147" ht="12.75" customHeight="1" spans="4:4">
      <c r="D147" s="233"/>
    </row>
    <row r="148" ht="12.75" customHeight="1" spans="4:4">
      <c r="D148" s="233"/>
    </row>
    <row r="149" ht="12.75" customHeight="1" spans="4:4">
      <c r="D149" s="233"/>
    </row>
    <row r="150" ht="12.75" customHeight="1" spans="4:4">
      <c r="D150" s="233"/>
    </row>
    <row r="151" ht="12.75" customHeight="1" spans="4:4">
      <c r="D151" s="233"/>
    </row>
    <row r="152" ht="12.75" customHeight="1" spans="4:4">
      <c r="D152" s="233"/>
    </row>
    <row r="153" ht="12.75" customHeight="1" spans="4:4">
      <c r="D153" s="233"/>
    </row>
    <row r="154" ht="12.75" customHeight="1" spans="4:4">
      <c r="D154" s="233"/>
    </row>
    <row r="155" ht="12.75" customHeight="1" spans="4:4">
      <c r="D155" s="233"/>
    </row>
    <row r="156" ht="12.75" customHeight="1" spans="4:4">
      <c r="D156" s="233"/>
    </row>
    <row r="157" ht="12.75" customHeight="1" spans="4:4">
      <c r="D157" s="233"/>
    </row>
    <row r="158" ht="12.75" customHeight="1" spans="4:4">
      <c r="D158" s="233"/>
    </row>
    <row r="159" ht="12.75" customHeight="1" spans="4:4">
      <c r="D159" s="233"/>
    </row>
    <row r="160" ht="12.75" customHeight="1" spans="4:4">
      <c r="D160" s="233"/>
    </row>
    <row r="161" ht="12.75" customHeight="1" spans="4:4">
      <c r="D161" s="233"/>
    </row>
    <row r="162" ht="12.75" customHeight="1" spans="4:4">
      <c r="D162" s="233"/>
    </row>
    <row r="163" ht="12.75" customHeight="1" spans="4:4">
      <c r="D163" s="233"/>
    </row>
    <row r="164" ht="12.75" customHeight="1" spans="4:4">
      <c r="D164" s="233"/>
    </row>
    <row r="165" ht="12.75" customHeight="1" spans="4:4">
      <c r="D165" s="233"/>
    </row>
    <row r="166" ht="12.75" customHeight="1" spans="4:4">
      <c r="D166" s="233"/>
    </row>
    <row r="167" ht="12.75" customHeight="1" spans="4:4">
      <c r="D167" s="233"/>
    </row>
    <row r="168" ht="12.75" customHeight="1" spans="4:4">
      <c r="D168" s="233"/>
    </row>
    <row r="169" ht="12.75" customHeight="1" spans="4:4">
      <c r="D169" s="233"/>
    </row>
    <row r="170" ht="12.75" customHeight="1" spans="4:4">
      <c r="D170" s="233"/>
    </row>
    <row r="171" ht="12.75" customHeight="1" spans="4:4">
      <c r="D171" s="233"/>
    </row>
    <row r="172" ht="12.75" customHeight="1" spans="4:4">
      <c r="D172" s="233"/>
    </row>
    <row r="173" ht="12.75" customHeight="1" spans="4:4">
      <c r="D173" s="233"/>
    </row>
    <row r="174" ht="12.75" customHeight="1" spans="4:4">
      <c r="D174" s="233"/>
    </row>
    <row r="175" ht="12.75" customHeight="1" spans="4:4">
      <c r="D175" s="233"/>
    </row>
    <row r="176" ht="12.75" customHeight="1" spans="4:4">
      <c r="D176" s="233"/>
    </row>
    <row r="177" ht="12.75" customHeight="1" spans="4:4">
      <c r="D177" s="233"/>
    </row>
    <row r="178" ht="12.75" customHeight="1" spans="4:4">
      <c r="D178" s="233"/>
    </row>
    <row r="179" ht="12.75" customHeight="1" spans="4:4">
      <c r="D179" s="233"/>
    </row>
    <row r="180" ht="12.75" customHeight="1" spans="4:4">
      <c r="D180" s="233"/>
    </row>
    <row r="181" ht="12.75" customHeight="1" spans="4:4">
      <c r="D181" s="233"/>
    </row>
    <row r="182" ht="12.75" customHeight="1" spans="4:4">
      <c r="D182" s="233"/>
    </row>
    <row r="183" ht="12.75" customHeight="1" spans="4:4">
      <c r="D183" s="233"/>
    </row>
    <row r="184" ht="12.75" customHeight="1" spans="4:4">
      <c r="D184" s="233"/>
    </row>
    <row r="185" ht="12.75" customHeight="1" spans="4:4">
      <c r="D185" s="233"/>
    </row>
    <row r="186" ht="12.75" customHeight="1" spans="4:4">
      <c r="D186" s="233"/>
    </row>
    <row r="187" ht="12.75" customHeight="1" spans="4:4">
      <c r="D187" s="233"/>
    </row>
    <row r="188" ht="12.75" customHeight="1" spans="4:4">
      <c r="D188" s="233"/>
    </row>
    <row r="189" ht="12.75" customHeight="1" spans="4:4">
      <c r="D189" s="233"/>
    </row>
    <row r="190" ht="12.75" customHeight="1" spans="4:4">
      <c r="D190" s="233"/>
    </row>
    <row r="191" ht="12.75" customHeight="1" spans="4:4">
      <c r="D191" s="233"/>
    </row>
    <row r="192" ht="12.75" customHeight="1" spans="4:4">
      <c r="D192" s="233"/>
    </row>
    <row r="193" ht="12.75" customHeight="1" spans="4:4">
      <c r="D193" s="233"/>
    </row>
    <row r="194" ht="12.75" customHeight="1" spans="4:4">
      <c r="D194" s="233"/>
    </row>
    <row r="195" ht="12.75" customHeight="1" spans="4:4">
      <c r="D195" s="233"/>
    </row>
    <row r="196" ht="12.75" customHeight="1" spans="4:4">
      <c r="D196" s="233"/>
    </row>
    <row r="197" ht="12.75" customHeight="1" spans="4:4">
      <c r="D197" s="233"/>
    </row>
    <row r="198" ht="12.75" customHeight="1" spans="4:4">
      <c r="D198" s="233"/>
    </row>
    <row r="199" ht="12.75" customHeight="1" spans="4:4">
      <c r="D199" s="233"/>
    </row>
    <row r="200" ht="12.75" customHeight="1" spans="4:4">
      <c r="D200" s="233"/>
    </row>
    <row r="201" ht="12.75" customHeight="1" spans="4:4">
      <c r="D201" s="233"/>
    </row>
    <row r="202" ht="12.75" customHeight="1" spans="4:4">
      <c r="D202" s="233"/>
    </row>
    <row r="203" ht="12.75" customHeight="1" spans="4:4">
      <c r="D203" s="233"/>
    </row>
    <row r="204" ht="12.75" customHeight="1" spans="4:4">
      <c r="D204" s="233"/>
    </row>
    <row r="205" ht="12.75" customHeight="1" spans="4:4">
      <c r="D205" s="233"/>
    </row>
    <row r="206" ht="12.75" customHeight="1" spans="4:4">
      <c r="D206" s="233"/>
    </row>
    <row r="207" ht="12.75" customHeight="1" spans="4:4">
      <c r="D207" s="233"/>
    </row>
    <row r="208" ht="12.75" customHeight="1" spans="4:4">
      <c r="D208" s="233"/>
    </row>
    <row r="209" ht="12.75" customHeight="1" spans="4:4">
      <c r="D209" s="233"/>
    </row>
    <row r="210" ht="12.75" customHeight="1" spans="4:4">
      <c r="D210" s="233"/>
    </row>
    <row r="211" ht="12.75" customHeight="1" spans="4:4">
      <c r="D211" s="233"/>
    </row>
    <row r="212" ht="12.75" customHeight="1" spans="4:4">
      <c r="D212" s="233"/>
    </row>
    <row r="213" ht="12.75" customHeight="1" spans="4:4">
      <c r="D213" s="233"/>
    </row>
    <row r="214" ht="12.75" customHeight="1" spans="4:4">
      <c r="D214" s="233"/>
    </row>
    <row r="215" ht="12.75" customHeight="1" spans="4:4">
      <c r="D215" s="233"/>
    </row>
    <row r="216" ht="12.75" customHeight="1" spans="4:4">
      <c r="D216" s="233"/>
    </row>
    <row r="217" ht="12.75" customHeight="1" spans="4:4">
      <c r="D217" s="233"/>
    </row>
    <row r="218" ht="12.75" customHeight="1" spans="4:4">
      <c r="D218" s="233"/>
    </row>
    <row r="219" ht="12.75" customHeight="1" spans="4:4">
      <c r="D219" s="233"/>
    </row>
    <row r="220" ht="12.75" customHeight="1" spans="4:4">
      <c r="D220" s="233"/>
    </row>
    <row r="221" ht="12.75" customHeight="1" spans="4:4">
      <c r="D221" s="233"/>
    </row>
    <row r="222" ht="12.75" customHeight="1" spans="4:4">
      <c r="D222" s="233"/>
    </row>
    <row r="223" ht="12.75" customHeight="1" spans="4:4">
      <c r="D223" s="233"/>
    </row>
    <row r="224" ht="12.75" customHeight="1" spans="4:4">
      <c r="D224" s="233"/>
    </row>
    <row r="225" ht="12.75" customHeight="1" spans="4:4">
      <c r="D225" s="233"/>
    </row>
    <row r="226" ht="12.75" customHeight="1" spans="4:4">
      <c r="D226" s="233"/>
    </row>
    <row r="227" ht="12.75" customHeight="1" spans="4:4">
      <c r="D227" s="233"/>
    </row>
    <row r="228" ht="12.75" customHeight="1" spans="4:4">
      <c r="D228" s="233"/>
    </row>
    <row r="229" ht="12.75" customHeight="1" spans="4:4">
      <c r="D229" s="233"/>
    </row>
    <row r="230" ht="12.75" customHeight="1" spans="4:4">
      <c r="D230" s="233"/>
    </row>
    <row r="231" ht="12.75" customHeight="1" spans="4:4">
      <c r="D231" s="233"/>
    </row>
    <row r="232" ht="12.75" customHeight="1" spans="4:4">
      <c r="D232" s="233"/>
    </row>
    <row r="233" ht="12.75" customHeight="1" spans="4:4">
      <c r="D233" s="233"/>
    </row>
    <row r="234" ht="12.75" customHeight="1" spans="4:4">
      <c r="D234" s="233"/>
    </row>
    <row r="235" ht="12.75" customHeight="1" spans="4:4">
      <c r="D235" s="233"/>
    </row>
    <row r="236" ht="12.75" customHeight="1" spans="4:4">
      <c r="D236" s="233"/>
    </row>
    <row r="237" ht="12.75" customHeight="1" spans="4:4">
      <c r="D237" s="233"/>
    </row>
    <row r="238" ht="12.75" customHeight="1" spans="4:4">
      <c r="D238" s="233"/>
    </row>
    <row r="239" ht="12.75" customHeight="1" spans="4:4">
      <c r="D239" s="233"/>
    </row>
    <row r="240" ht="12.75" customHeight="1" spans="4:4">
      <c r="D240" s="233"/>
    </row>
    <row r="241" ht="12.75" customHeight="1" spans="4:4">
      <c r="D241" s="233"/>
    </row>
    <row r="242" ht="12.75" customHeight="1" spans="4:4">
      <c r="D242" s="233"/>
    </row>
    <row r="243" ht="12.75" customHeight="1" spans="4:4">
      <c r="D243" s="233"/>
    </row>
    <row r="244" ht="12.75" customHeight="1" spans="4:4">
      <c r="D244" s="233"/>
    </row>
    <row r="245" ht="12.75" customHeight="1" spans="4:4">
      <c r="D245" s="233"/>
    </row>
    <row r="246" ht="12.75" customHeight="1" spans="4:4">
      <c r="D246" s="233"/>
    </row>
    <row r="247" ht="12.75" customHeight="1" spans="4:4">
      <c r="D247" s="233"/>
    </row>
    <row r="248" ht="12.75" customHeight="1" spans="4:4">
      <c r="D248" s="233"/>
    </row>
    <row r="249" ht="12.75" customHeight="1" spans="4:4">
      <c r="D249" s="233"/>
    </row>
    <row r="250" ht="12.75" customHeight="1" spans="4:4">
      <c r="D250" s="233"/>
    </row>
    <row r="251" ht="12.75" customHeight="1" spans="4:4">
      <c r="D251" s="233"/>
    </row>
    <row r="252" ht="12.75" customHeight="1" spans="4:4">
      <c r="D252" s="233"/>
    </row>
    <row r="253" ht="12.75" customHeight="1" spans="4:4">
      <c r="D253" s="233"/>
    </row>
    <row r="254" ht="12.75" customHeight="1" spans="4:4">
      <c r="D254" s="233"/>
    </row>
    <row r="255" ht="12.75" customHeight="1" spans="4:4">
      <c r="D255" s="233"/>
    </row>
    <row r="256" ht="12.75" customHeight="1" spans="4:4">
      <c r="D256" s="233"/>
    </row>
    <row r="257" ht="12.75" customHeight="1" spans="4:4">
      <c r="D257" s="233"/>
    </row>
    <row r="258" ht="12.75" customHeight="1" spans="4:4">
      <c r="D258" s="233"/>
    </row>
    <row r="259" ht="12.75" customHeight="1" spans="4:4">
      <c r="D259" s="233"/>
    </row>
    <row r="260" ht="12.75" customHeight="1" spans="4:4">
      <c r="D260" s="233"/>
    </row>
    <row r="261" ht="12.75" customHeight="1" spans="4:4">
      <c r="D261" s="233"/>
    </row>
    <row r="262" ht="12.75" customHeight="1" spans="4:4">
      <c r="D262" s="233"/>
    </row>
    <row r="263" ht="12.75" customHeight="1" spans="4:4">
      <c r="D263" s="233"/>
    </row>
    <row r="264" ht="12.75" customHeight="1" spans="4:4">
      <c r="D264" s="233"/>
    </row>
    <row r="265" ht="12.75" customHeight="1" spans="4:4">
      <c r="D265" s="233"/>
    </row>
    <row r="266" ht="12.75" customHeight="1" spans="4:4">
      <c r="D266" s="233"/>
    </row>
    <row r="267" ht="12.75" customHeight="1" spans="4:4">
      <c r="D267" s="233"/>
    </row>
    <row r="268" ht="12.75" customHeight="1" spans="4:4">
      <c r="D268" s="233"/>
    </row>
    <row r="269" ht="12.75" customHeight="1" spans="4:4">
      <c r="D269" s="233"/>
    </row>
    <row r="270" ht="12.75" customHeight="1" spans="4:4">
      <c r="D270" s="233"/>
    </row>
    <row r="271" ht="12.75" customHeight="1" spans="4:4">
      <c r="D271" s="233"/>
    </row>
    <row r="272" ht="12.75" customHeight="1" spans="4:4">
      <c r="D272" s="233"/>
    </row>
    <row r="273" ht="12.75" customHeight="1" spans="4:4">
      <c r="D273" s="233"/>
    </row>
    <row r="274" ht="12.75" customHeight="1" spans="4:4">
      <c r="D274" s="233"/>
    </row>
    <row r="275" ht="12.75" customHeight="1" spans="4:4">
      <c r="D275" s="233"/>
    </row>
    <row r="276" ht="12.75" customHeight="1" spans="4:4">
      <c r="D276" s="233"/>
    </row>
    <row r="277" ht="12.75" customHeight="1" spans="4:4">
      <c r="D277" s="233"/>
    </row>
    <row r="278" ht="12.75" customHeight="1" spans="4:4">
      <c r="D278" s="233"/>
    </row>
    <row r="279" ht="12.75" customHeight="1" spans="4:4">
      <c r="D279" s="233"/>
    </row>
    <row r="280" ht="12.75" customHeight="1" spans="4:4">
      <c r="D280" s="233"/>
    </row>
    <row r="281" ht="12.75" customHeight="1" spans="4:4">
      <c r="D281" s="233"/>
    </row>
    <row r="282" ht="12.75" customHeight="1" spans="4:4">
      <c r="D282" s="233"/>
    </row>
    <row r="283" ht="12.75" customHeight="1" spans="4:4">
      <c r="D283" s="233"/>
    </row>
    <row r="284" ht="12.75" customHeight="1" spans="4:4">
      <c r="D284" s="233"/>
    </row>
    <row r="285" ht="12.75" customHeight="1" spans="4:4">
      <c r="D285" s="233"/>
    </row>
    <row r="286" ht="12.75" customHeight="1" spans="4:4">
      <c r="D286" s="233"/>
    </row>
    <row r="287" ht="12.75" customHeight="1" spans="4:4">
      <c r="D287" s="233"/>
    </row>
    <row r="288" ht="12.75" customHeight="1" spans="4:4">
      <c r="D288" s="233"/>
    </row>
    <row r="289" ht="12.75" customHeight="1" spans="4:4">
      <c r="D289" s="233"/>
    </row>
    <row r="290" ht="12.75" customHeight="1" spans="4:4">
      <c r="D290" s="233"/>
    </row>
    <row r="291" ht="12.75" customHeight="1" spans="4:4">
      <c r="D291" s="233"/>
    </row>
    <row r="292" ht="12.75" customHeight="1" spans="4:4">
      <c r="D292" s="233"/>
    </row>
    <row r="293" ht="12.75" customHeight="1" spans="4:4">
      <c r="D293" s="233"/>
    </row>
    <row r="294" ht="12.75" customHeight="1" spans="4:4">
      <c r="D294" s="233"/>
    </row>
    <row r="295" ht="12.75" customHeight="1" spans="4:4">
      <c r="D295" s="233"/>
    </row>
    <row r="296" ht="12.75" customHeight="1" spans="4:4">
      <c r="D296" s="233"/>
    </row>
    <row r="297" ht="12.75" customHeight="1" spans="4:4">
      <c r="D297" s="233"/>
    </row>
    <row r="298" ht="12.75" customHeight="1" spans="4:4">
      <c r="D298" s="233"/>
    </row>
    <row r="299" ht="12.75" customHeight="1" spans="4:4">
      <c r="D299" s="233"/>
    </row>
    <row r="300" ht="12.75" customHeight="1" spans="4:4">
      <c r="D300" s="233"/>
    </row>
    <row r="301" ht="12.75" customHeight="1" spans="4:4">
      <c r="D301" s="233"/>
    </row>
    <row r="302" ht="12.75" customHeight="1" spans="4:4">
      <c r="D302" s="233"/>
    </row>
    <row r="303" ht="12.75" customHeight="1" spans="4:4">
      <c r="D303" s="233"/>
    </row>
    <row r="304" ht="12.75" customHeight="1" spans="4:4">
      <c r="D304" s="233"/>
    </row>
    <row r="305" ht="12.75" customHeight="1" spans="4:4">
      <c r="D305" s="233"/>
    </row>
    <row r="306" ht="12.75" customHeight="1" spans="4:4">
      <c r="D306" s="233"/>
    </row>
    <row r="307" ht="12.75" customHeight="1" spans="4:4">
      <c r="D307" s="233"/>
    </row>
    <row r="308" ht="12.75" customHeight="1" spans="4:4">
      <c r="D308" s="233"/>
    </row>
    <row r="309" ht="12.75" customHeight="1" spans="4:4">
      <c r="D309" s="233"/>
    </row>
    <row r="310" ht="12.75" customHeight="1" spans="4:4">
      <c r="D310" s="233"/>
    </row>
    <row r="311" ht="12.75" customHeight="1" spans="4:4">
      <c r="D311" s="233"/>
    </row>
    <row r="312" ht="12.75" customHeight="1" spans="4:4">
      <c r="D312" s="233"/>
    </row>
    <row r="313" ht="12.75" customHeight="1" spans="4:4">
      <c r="D313" s="233"/>
    </row>
    <row r="314" ht="12.75" customHeight="1" spans="4:4">
      <c r="D314" s="233"/>
    </row>
    <row r="315" ht="12.75" customHeight="1" spans="4:4">
      <c r="D315" s="233"/>
    </row>
    <row r="316" ht="12.75" customHeight="1" spans="4:4">
      <c r="D316" s="233"/>
    </row>
    <row r="317" ht="12.75" customHeight="1" spans="4:4">
      <c r="D317" s="233"/>
    </row>
    <row r="318" ht="12.75" customHeight="1" spans="4:4">
      <c r="D318" s="233"/>
    </row>
    <row r="319" ht="12.75" customHeight="1" spans="4:4">
      <c r="D319" s="233"/>
    </row>
    <row r="320" ht="12.75" customHeight="1" spans="4:4">
      <c r="D320" s="233"/>
    </row>
    <row r="321" ht="12.75" customHeight="1" spans="4:4">
      <c r="D321" s="233"/>
    </row>
    <row r="322" ht="12.75" customHeight="1" spans="4:4">
      <c r="D322" s="233"/>
    </row>
    <row r="323" ht="12.75" customHeight="1" spans="4:4">
      <c r="D323" s="233"/>
    </row>
    <row r="324" ht="12.75" customHeight="1" spans="4:4">
      <c r="D324" s="233"/>
    </row>
    <row r="325" ht="12.75" customHeight="1" spans="4:4">
      <c r="D325" s="233"/>
    </row>
    <row r="326" ht="12.75" customHeight="1" spans="4:4">
      <c r="D326" s="233"/>
    </row>
    <row r="327" ht="12.75" customHeight="1" spans="4:4">
      <c r="D327" s="233"/>
    </row>
    <row r="328" ht="12.75" customHeight="1" spans="4:4">
      <c r="D328" s="233"/>
    </row>
    <row r="329" ht="12.75" customHeight="1" spans="4:4">
      <c r="D329" s="233"/>
    </row>
    <row r="330" ht="12.75" customHeight="1" spans="4:4">
      <c r="D330" s="233"/>
    </row>
    <row r="331" ht="12.75" customHeight="1" spans="4:4">
      <c r="D331" s="233"/>
    </row>
    <row r="332" ht="12.75" customHeight="1" spans="4:4">
      <c r="D332" s="233"/>
    </row>
    <row r="333" ht="12.75" customHeight="1" spans="4:4">
      <c r="D333" s="233"/>
    </row>
    <row r="334" ht="12.75" customHeight="1" spans="4:4">
      <c r="D334" s="233"/>
    </row>
    <row r="335" ht="12.75" customHeight="1" spans="4:4">
      <c r="D335" s="233"/>
    </row>
    <row r="336" ht="12.75" customHeight="1" spans="4:4">
      <c r="D336" s="233"/>
    </row>
    <row r="337" ht="12.75" customHeight="1" spans="4:4">
      <c r="D337" s="233"/>
    </row>
    <row r="338" ht="12.75" customHeight="1" spans="4:4">
      <c r="D338" s="233"/>
    </row>
    <row r="339" ht="12.75" customHeight="1" spans="4:4">
      <c r="D339" s="233"/>
    </row>
    <row r="340" ht="12.75" customHeight="1" spans="4:4">
      <c r="D340" s="233"/>
    </row>
    <row r="341" ht="12.75" customHeight="1" spans="4:4">
      <c r="D341" s="233"/>
    </row>
    <row r="342" ht="12.75" customHeight="1" spans="4:4">
      <c r="D342" s="233"/>
    </row>
    <row r="343" ht="12.75" customHeight="1" spans="4:4">
      <c r="D343" s="233"/>
    </row>
    <row r="344" ht="12.75" customHeight="1" spans="4:4">
      <c r="D344" s="233"/>
    </row>
    <row r="345" ht="12.75" customHeight="1" spans="4:4">
      <c r="D345" s="233"/>
    </row>
    <row r="346" ht="12.75" customHeight="1" spans="4:4">
      <c r="D346" s="233"/>
    </row>
    <row r="347" ht="12.75" customHeight="1" spans="4:4">
      <c r="D347" s="233"/>
    </row>
    <row r="348" ht="12.75" customHeight="1" spans="4:4">
      <c r="D348" s="233"/>
    </row>
    <row r="349" ht="12.75" customHeight="1" spans="4:4">
      <c r="D349" s="233"/>
    </row>
    <row r="350" ht="12.75" customHeight="1" spans="4:4">
      <c r="D350" s="233"/>
    </row>
    <row r="351" ht="12.75" customHeight="1" spans="4:4">
      <c r="D351" s="233"/>
    </row>
    <row r="352" ht="12.75" customHeight="1" spans="4:4">
      <c r="D352" s="233"/>
    </row>
    <row r="353" ht="12.75" customHeight="1" spans="4:4">
      <c r="D353" s="233"/>
    </row>
    <row r="354" ht="12.75" customHeight="1" spans="4:4">
      <c r="D354" s="233"/>
    </row>
    <row r="355" ht="12.75" customHeight="1" spans="4:4">
      <c r="D355" s="233"/>
    </row>
    <row r="356" ht="12.75" customHeight="1" spans="4:4">
      <c r="D356" s="233"/>
    </row>
    <row r="357" ht="12.75" customHeight="1" spans="4:4">
      <c r="D357" s="233"/>
    </row>
    <row r="358" ht="12.75" customHeight="1" spans="4:4">
      <c r="D358" s="233"/>
    </row>
    <row r="359" ht="12.75" customHeight="1" spans="4:4">
      <c r="D359" s="233"/>
    </row>
    <row r="360" ht="12.75" customHeight="1" spans="4:4">
      <c r="D360" s="233"/>
    </row>
    <row r="361" ht="12.75" customHeight="1" spans="4:4">
      <c r="D361" s="233"/>
    </row>
    <row r="362" ht="12.75" customHeight="1" spans="4:4">
      <c r="D362" s="233"/>
    </row>
    <row r="363" ht="12.75" customHeight="1" spans="4:4">
      <c r="D363" s="233"/>
    </row>
    <row r="364" ht="12.75" customHeight="1" spans="4:4">
      <c r="D364" s="233"/>
    </row>
    <row r="365" ht="12.75" customHeight="1" spans="4:4">
      <c r="D365" s="233"/>
    </row>
    <row r="366" ht="12.75" customHeight="1" spans="4:4">
      <c r="D366" s="233"/>
    </row>
    <row r="367" ht="12.75" customHeight="1" spans="4:4">
      <c r="D367" s="233"/>
    </row>
    <row r="368" ht="12.75" customHeight="1" spans="4:4">
      <c r="D368" s="233"/>
    </row>
    <row r="369" ht="12.75" customHeight="1" spans="4:4">
      <c r="D369" s="233"/>
    </row>
    <row r="370" ht="12.75" customHeight="1" spans="4:4">
      <c r="D370" s="233"/>
    </row>
    <row r="371" ht="12.75" customHeight="1" spans="4:4">
      <c r="D371" s="233"/>
    </row>
    <row r="372" ht="12.75" customHeight="1" spans="4:4">
      <c r="D372" s="233"/>
    </row>
    <row r="373" ht="12.75" customHeight="1" spans="4:4">
      <c r="D373" s="233"/>
    </row>
    <row r="374" ht="12.75" customHeight="1" spans="4:4">
      <c r="D374" s="233"/>
    </row>
    <row r="375" ht="12.75" customHeight="1" spans="4:4">
      <c r="D375" s="233"/>
    </row>
    <row r="376" ht="12.75" customHeight="1" spans="4:4">
      <c r="D376" s="233"/>
    </row>
    <row r="377" ht="12.75" customHeight="1" spans="4:4">
      <c r="D377" s="233"/>
    </row>
    <row r="378" ht="12.75" customHeight="1" spans="4:4">
      <c r="D378" s="233"/>
    </row>
    <row r="379" ht="12.75" customHeight="1" spans="4:4">
      <c r="D379" s="233"/>
    </row>
    <row r="380" ht="12.75" customHeight="1" spans="4:4">
      <c r="D380" s="233"/>
    </row>
    <row r="381" ht="12.75" customHeight="1" spans="4:4">
      <c r="D381" s="233"/>
    </row>
    <row r="382" ht="12.75" customHeight="1" spans="4:4">
      <c r="D382" s="233"/>
    </row>
    <row r="383" ht="12.75" customHeight="1" spans="4:4">
      <c r="D383" s="233"/>
    </row>
    <row r="384" ht="12.75" customHeight="1" spans="4:4">
      <c r="D384" s="233"/>
    </row>
    <row r="385" ht="12.75" customHeight="1" spans="4:4">
      <c r="D385" s="233"/>
    </row>
    <row r="386" ht="12.75" customHeight="1" spans="4:4">
      <c r="D386" s="233"/>
    </row>
    <row r="387" ht="12.75" customHeight="1" spans="4:4">
      <c r="D387" s="233"/>
    </row>
    <row r="388" ht="12.75" customHeight="1" spans="4:4">
      <c r="D388" s="233"/>
    </row>
    <row r="389" ht="12.75" customHeight="1" spans="4:4">
      <c r="D389" s="233"/>
    </row>
    <row r="390" ht="12.75" customHeight="1" spans="4:4">
      <c r="D390" s="233"/>
    </row>
    <row r="391" ht="12.75" customHeight="1" spans="4:4">
      <c r="D391" s="233"/>
    </row>
    <row r="392" ht="12.75" customHeight="1" spans="4:4">
      <c r="D392" s="233"/>
    </row>
    <row r="393" ht="12.75" customHeight="1" spans="4:4">
      <c r="D393" s="233"/>
    </row>
    <row r="394" ht="12.75" customHeight="1" spans="4:4">
      <c r="D394" s="233"/>
    </row>
    <row r="395" ht="12.75" customHeight="1" spans="4:4">
      <c r="D395" s="233"/>
    </row>
    <row r="396" ht="12.75" customHeight="1" spans="4:4">
      <c r="D396" s="233"/>
    </row>
    <row r="397" ht="12.75" customHeight="1" spans="4:4">
      <c r="D397" s="233"/>
    </row>
    <row r="398" ht="12.75" customHeight="1" spans="4:4">
      <c r="D398" s="233"/>
    </row>
    <row r="399" ht="12.75" customHeight="1" spans="4:4">
      <c r="D399" s="233"/>
    </row>
    <row r="400" ht="12.75" customHeight="1" spans="4:4">
      <c r="D400" s="233"/>
    </row>
    <row r="401" ht="12.75" customHeight="1" spans="4:4">
      <c r="D401" s="233"/>
    </row>
    <row r="402" ht="12.75" customHeight="1" spans="4:4">
      <c r="D402" s="233"/>
    </row>
    <row r="403" ht="12.75" customHeight="1" spans="4:4">
      <c r="D403" s="233"/>
    </row>
    <row r="404" ht="12.75" customHeight="1" spans="4:4">
      <c r="D404" s="233"/>
    </row>
    <row r="405" ht="12.75" customHeight="1" spans="4:4">
      <c r="D405" s="233"/>
    </row>
    <row r="406" ht="12.75" customHeight="1" spans="4:4">
      <c r="D406" s="233"/>
    </row>
    <row r="407" ht="12.75" customHeight="1" spans="4:4">
      <c r="D407" s="233"/>
    </row>
    <row r="408" ht="12.75" customHeight="1" spans="4:4">
      <c r="D408" s="233"/>
    </row>
    <row r="409" ht="12.75" customHeight="1" spans="4:4">
      <c r="D409" s="233"/>
    </row>
    <row r="410" ht="12.75" customHeight="1" spans="4:4">
      <c r="D410" s="233"/>
    </row>
    <row r="411" ht="12.75" customHeight="1" spans="4:4">
      <c r="D411" s="233"/>
    </row>
    <row r="412" ht="12.75" customHeight="1" spans="4:4">
      <c r="D412" s="233"/>
    </row>
    <row r="413" ht="12.75" customHeight="1" spans="4:4">
      <c r="D413" s="233"/>
    </row>
    <row r="414" ht="12.75" customHeight="1" spans="4:4">
      <c r="D414" s="233"/>
    </row>
    <row r="415" ht="12.75" customHeight="1" spans="4:4">
      <c r="D415" s="233"/>
    </row>
    <row r="416" ht="12.75" customHeight="1" spans="4:4">
      <c r="D416" s="233"/>
    </row>
    <row r="417" ht="12.75" customHeight="1" spans="4:4">
      <c r="D417" s="233"/>
    </row>
    <row r="418" ht="12.75" customHeight="1" spans="4:4">
      <c r="D418" s="233"/>
    </row>
    <row r="419" ht="12.75" customHeight="1" spans="4:4">
      <c r="D419" s="233"/>
    </row>
    <row r="420" ht="12.75" customHeight="1" spans="4:4">
      <c r="D420" s="233"/>
    </row>
    <row r="421" ht="12.75" customHeight="1" spans="4:4">
      <c r="D421" s="233"/>
    </row>
    <row r="422" ht="12.75" customHeight="1" spans="4:4">
      <c r="D422" s="233"/>
    </row>
    <row r="423" ht="12.75" customHeight="1" spans="4:4">
      <c r="D423" s="233"/>
    </row>
    <row r="424" ht="12.75" customHeight="1" spans="4:4">
      <c r="D424" s="233"/>
    </row>
    <row r="425" ht="12.75" customHeight="1" spans="4:4">
      <c r="D425" s="233"/>
    </row>
    <row r="426" ht="12.75" customHeight="1" spans="4:4">
      <c r="D426" s="233"/>
    </row>
    <row r="427" ht="12.75" customHeight="1" spans="4:4">
      <c r="D427" s="233"/>
    </row>
    <row r="428" ht="12.75" customHeight="1" spans="4:4">
      <c r="D428" s="233"/>
    </row>
    <row r="429" ht="12.75" customHeight="1" spans="4:4">
      <c r="D429" s="233"/>
    </row>
    <row r="430" ht="12.75" customHeight="1" spans="4:4">
      <c r="D430" s="233"/>
    </row>
    <row r="431" ht="12.75" customHeight="1" spans="4:4">
      <c r="D431" s="233"/>
    </row>
    <row r="432" ht="12.75" customHeight="1" spans="4:4">
      <c r="D432" s="233"/>
    </row>
    <row r="433" ht="12.75" customHeight="1" spans="4:4">
      <c r="D433" s="233"/>
    </row>
    <row r="434" ht="12.75" customHeight="1" spans="4:4">
      <c r="D434" s="233"/>
    </row>
    <row r="435" ht="12.75" customHeight="1" spans="4:4">
      <c r="D435" s="233"/>
    </row>
    <row r="436" ht="12.75" customHeight="1" spans="4:4">
      <c r="D436" s="233"/>
    </row>
    <row r="437" ht="12.75" customHeight="1" spans="4:4">
      <c r="D437" s="233"/>
    </row>
    <row r="438" ht="12.75" customHeight="1" spans="4:4">
      <c r="D438" s="233"/>
    </row>
    <row r="439" ht="12.75" customHeight="1" spans="4:4">
      <c r="D439" s="233"/>
    </row>
    <row r="440" ht="12.75" customHeight="1" spans="4:4">
      <c r="D440" s="233"/>
    </row>
    <row r="441" ht="12.75" customHeight="1" spans="4:4">
      <c r="D441" s="233"/>
    </row>
    <row r="442" ht="12.75" customHeight="1" spans="4:4">
      <c r="D442" s="233"/>
    </row>
    <row r="443" ht="12.75" customHeight="1" spans="4:4">
      <c r="D443" s="233"/>
    </row>
    <row r="444" ht="12.75" customHeight="1" spans="4:4">
      <c r="D444" s="233"/>
    </row>
    <row r="445" ht="12.75" customHeight="1" spans="4:4">
      <c r="D445" s="233"/>
    </row>
    <row r="446" ht="12.75" customHeight="1" spans="4:4">
      <c r="D446" s="233"/>
    </row>
    <row r="447" ht="12.75" customHeight="1" spans="4:4">
      <c r="D447" s="233"/>
    </row>
    <row r="448" ht="12.75" customHeight="1" spans="4:4">
      <c r="D448" s="233"/>
    </row>
    <row r="449" ht="12.75" customHeight="1" spans="4:4">
      <c r="D449" s="233"/>
    </row>
    <row r="450" ht="12.75" customHeight="1" spans="4:4">
      <c r="D450" s="233"/>
    </row>
    <row r="451" ht="12.75" customHeight="1" spans="4:4">
      <c r="D451" s="233"/>
    </row>
    <row r="452" ht="12.75" customHeight="1" spans="4:4">
      <c r="D452" s="233"/>
    </row>
    <row r="453" ht="12.75" customHeight="1" spans="4:4">
      <c r="D453" s="233"/>
    </row>
    <row r="454" ht="12.75" customHeight="1" spans="4:4">
      <c r="D454" s="233"/>
    </row>
    <row r="455" ht="12.75" customHeight="1" spans="4:4">
      <c r="D455" s="233"/>
    </row>
    <row r="456" ht="12.75" customHeight="1" spans="4:4">
      <c r="D456" s="233"/>
    </row>
    <row r="457" ht="12.75" customHeight="1" spans="4:4">
      <c r="D457" s="233"/>
    </row>
    <row r="458" ht="12.75" customHeight="1" spans="4:4">
      <c r="D458" s="233"/>
    </row>
    <row r="459" ht="12.75" customHeight="1" spans="4:4">
      <c r="D459" s="233"/>
    </row>
    <row r="460" ht="12.75" customHeight="1" spans="4:4">
      <c r="D460" s="233"/>
    </row>
    <row r="461" ht="12.75" customHeight="1" spans="4:4">
      <c r="D461" s="233"/>
    </row>
    <row r="462" ht="12.75" customHeight="1" spans="4:4">
      <c r="D462" s="233"/>
    </row>
    <row r="463" ht="12.75" customHeight="1" spans="4:4">
      <c r="D463" s="233"/>
    </row>
    <row r="464" ht="12.75" customHeight="1" spans="4:4">
      <c r="D464" s="233"/>
    </row>
    <row r="465" ht="12.75" customHeight="1" spans="4:4">
      <c r="D465" s="233"/>
    </row>
    <row r="466" ht="12.75" customHeight="1" spans="4:4">
      <c r="D466" s="233"/>
    </row>
    <row r="467" ht="12.75" customHeight="1" spans="4:4">
      <c r="D467" s="233"/>
    </row>
    <row r="468" ht="12.75" customHeight="1" spans="4:4">
      <c r="D468" s="233"/>
    </row>
    <row r="469" ht="12.75" customHeight="1" spans="4:4">
      <c r="D469" s="233"/>
    </row>
    <row r="470" ht="12.75" customHeight="1" spans="4:4">
      <c r="D470" s="233"/>
    </row>
    <row r="471" ht="12.75" customHeight="1" spans="4:4">
      <c r="D471" s="233"/>
    </row>
    <row r="472" ht="12.75" customHeight="1" spans="4:4">
      <c r="D472" s="233"/>
    </row>
    <row r="473" ht="12.75" customHeight="1" spans="4:4">
      <c r="D473" s="233"/>
    </row>
    <row r="474" ht="12.75" customHeight="1" spans="4:4">
      <c r="D474" s="233"/>
    </row>
    <row r="475" ht="12.75" customHeight="1" spans="4:4">
      <c r="D475" s="233"/>
    </row>
    <row r="476" ht="12.75" customHeight="1" spans="4:4">
      <c r="D476" s="233"/>
    </row>
    <row r="477" ht="12.75" customHeight="1" spans="4:4">
      <c r="D477" s="233"/>
    </row>
    <row r="478" ht="12.75" customHeight="1" spans="4:4">
      <c r="D478" s="233"/>
    </row>
    <row r="479" ht="12.75" customHeight="1" spans="4:4">
      <c r="D479" s="233"/>
    </row>
    <row r="480" ht="12.75" customHeight="1" spans="4:4">
      <c r="D480" s="233"/>
    </row>
    <row r="481" ht="12.75" customHeight="1" spans="4:4">
      <c r="D481" s="233"/>
    </row>
    <row r="482" ht="12.75" customHeight="1" spans="4:4">
      <c r="D482" s="233"/>
    </row>
    <row r="483" ht="12.75" customHeight="1" spans="4:4">
      <c r="D483" s="233"/>
    </row>
    <row r="484" ht="12.75" customHeight="1" spans="4:4">
      <c r="D484" s="233"/>
    </row>
    <row r="485" ht="12.75" customHeight="1" spans="4:4">
      <c r="D485" s="233"/>
    </row>
    <row r="486" ht="12.75" customHeight="1" spans="4:4">
      <c r="D486" s="233"/>
    </row>
    <row r="487" ht="12.75" customHeight="1" spans="4:4">
      <c r="D487" s="233"/>
    </row>
    <row r="488" ht="12.75" customHeight="1" spans="4:4">
      <c r="D488" s="233"/>
    </row>
    <row r="489" ht="12.75" customHeight="1" spans="4:4">
      <c r="D489" s="233"/>
    </row>
    <row r="490" ht="12.75" customHeight="1" spans="4:4">
      <c r="D490" s="233"/>
    </row>
    <row r="491" ht="12.75" customHeight="1" spans="4:4">
      <c r="D491" s="233"/>
    </row>
    <row r="492" ht="12.75" customHeight="1" spans="4:4">
      <c r="D492" s="233"/>
    </row>
    <row r="493" ht="12.75" customHeight="1" spans="4:4">
      <c r="D493" s="233"/>
    </row>
    <row r="494" ht="12.75" customHeight="1" spans="4:4">
      <c r="D494" s="233"/>
    </row>
    <row r="495" ht="12.75" customHeight="1" spans="4:4">
      <c r="D495" s="233"/>
    </row>
    <row r="496" ht="12.75" customHeight="1" spans="4:4">
      <c r="D496" s="233"/>
    </row>
    <row r="497" ht="12.75" customHeight="1" spans="4:4">
      <c r="D497" s="233"/>
    </row>
    <row r="498" ht="12.75" customHeight="1" spans="4:4">
      <c r="D498" s="233"/>
    </row>
    <row r="499" ht="12.75" customHeight="1" spans="4:4">
      <c r="D499" s="233"/>
    </row>
    <row r="500" ht="12.75" customHeight="1" spans="4:4">
      <c r="D500" s="233"/>
    </row>
    <row r="501" ht="12.75" customHeight="1" spans="4:4">
      <c r="D501" s="233"/>
    </row>
    <row r="502" ht="12.75" customHeight="1" spans="4:4">
      <c r="D502" s="233"/>
    </row>
    <row r="503" ht="12.75" customHeight="1" spans="4:4">
      <c r="D503" s="233"/>
    </row>
    <row r="504" ht="12.75" customHeight="1" spans="4:4">
      <c r="D504" s="233"/>
    </row>
    <row r="505" ht="12.75" customHeight="1" spans="4:4">
      <c r="D505" s="233"/>
    </row>
    <row r="506" ht="12.75" customHeight="1" spans="4:4">
      <c r="D506" s="233"/>
    </row>
    <row r="507" ht="12.75" customHeight="1" spans="4:4">
      <c r="D507" s="233"/>
    </row>
    <row r="508" ht="12.75" customHeight="1" spans="4:4">
      <c r="D508" s="233"/>
    </row>
    <row r="509" ht="12.75" customHeight="1" spans="4:4">
      <c r="D509" s="233"/>
    </row>
    <row r="510" ht="12.75" customHeight="1" spans="4:4">
      <c r="D510" s="233"/>
    </row>
    <row r="511" ht="12.75" customHeight="1" spans="4:4">
      <c r="D511" s="233"/>
    </row>
    <row r="512" ht="12.75" customHeight="1" spans="4:4">
      <c r="D512" s="233"/>
    </row>
    <row r="513" ht="12.75" customHeight="1" spans="4:4">
      <c r="D513" s="233"/>
    </row>
    <row r="514" ht="12.75" customHeight="1" spans="4:4">
      <c r="D514" s="233"/>
    </row>
    <row r="515" ht="12.75" customHeight="1" spans="4:4">
      <c r="D515" s="233"/>
    </row>
    <row r="516" ht="12.75" customHeight="1" spans="4:4">
      <c r="D516" s="233"/>
    </row>
    <row r="517" ht="12.75" customHeight="1" spans="4:4">
      <c r="D517" s="233"/>
    </row>
    <row r="518" ht="12.75" customHeight="1" spans="4:4">
      <c r="D518" s="233"/>
    </row>
    <row r="519" ht="12.75" customHeight="1" spans="4:4">
      <c r="D519" s="233"/>
    </row>
    <row r="520" ht="12.75" customHeight="1" spans="4:4">
      <c r="D520" s="233"/>
    </row>
    <row r="521" ht="12.75" customHeight="1" spans="4:4">
      <c r="D521" s="233"/>
    </row>
    <row r="522" ht="12.75" customHeight="1" spans="4:4">
      <c r="D522" s="233"/>
    </row>
    <row r="523" ht="12.75" customHeight="1" spans="4:4">
      <c r="D523" s="233"/>
    </row>
    <row r="524" ht="12.75" customHeight="1" spans="4:4">
      <c r="D524" s="233"/>
    </row>
    <row r="525" ht="12.75" customHeight="1" spans="4:4">
      <c r="D525" s="233"/>
    </row>
    <row r="526" ht="12.75" customHeight="1" spans="4:4">
      <c r="D526" s="233"/>
    </row>
    <row r="527" ht="12.75" customHeight="1" spans="4:4">
      <c r="D527" s="233"/>
    </row>
    <row r="528" ht="12.75" customHeight="1" spans="4:4">
      <c r="D528" s="233"/>
    </row>
    <row r="529" ht="12.75" customHeight="1" spans="4:4">
      <c r="D529" s="233"/>
    </row>
    <row r="530" ht="12.75" customHeight="1" spans="4:4">
      <c r="D530" s="233"/>
    </row>
    <row r="531" ht="12.75" customHeight="1" spans="4:4">
      <c r="D531" s="233"/>
    </row>
    <row r="532" ht="12.75" customHeight="1" spans="4:4">
      <c r="D532" s="233"/>
    </row>
    <row r="533" ht="12.75" customHeight="1" spans="4:4">
      <c r="D533" s="233"/>
    </row>
    <row r="534" ht="12.75" customHeight="1" spans="4:4">
      <c r="D534" s="233"/>
    </row>
    <row r="535" ht="12.75" customHeight="1" spans="4:4">
      <c r="D535" s="233"/>
    </row>
    <row r="536" ht="12.75" customHeight="1" spans="4:4">
      <c r="D536" s="233"/>
    </row>
    <row r="537" ht="12.75" customHeight="1" spans="4:4">
      <c r="D537" s="233"/>
    </row>
    <row r="538" ht="12.75" customHeight="1" spans="4:4">
      <c r="D538" s="233"/>
    </row>
    <row r="539" ht="12.75" customHeight="1" spans="4:4">
      <c r="D539" s="233"/>
    </row>
    <row r="540" ht="12.75" customHeight="1" spans="4:4">
      <c r="D540" s="233"/>
    </row>
    <row r="541" ht="12.75" customHeight="1" spans="4:4">
      <c r="D541" s="233"/>
    </row>
    <row r="542" ht="12.75" customHeight="1" spans="4:4">
      <c r="D542" s="233"/>
    </row>
    <row r="543" ht="12.75" customHeight="1" spans="4:4">
      <c r="D543" s="233"/>
    </row>
    <row r="544" ht="12.75" customHeight="1" spans="4:4">
      <c r="D544" s="233"/>
    </row>
    <row r="545" ht="12.75" customHeight="1" spans="4:4">
      <c r="D545" s="233"/>
    </row>
    <row r="546" ht="12.75" customHeight="1" spans="4:4">
      <c r="D546" s="233"/>
    </row>
    <row r="547" ht="12.75" customHeight="1" spans="4:4">
      <c r="D547" s="233"/>
    </row>
    <row r="548" ht="12.75" customHeight="1" spans="4:4">
      <c r="D548" s="233"/>
    </row>
    <row r="549" ht="12.75" customHeight="1" spans="4:4">
      <c r="D549" s="233"/>
    </row>
    <row r="550" ht="12.75" customHeight="1" spans="4:4">
      <c r="D550" s="233"/>
    </row>
    <row r="551" ht="12.75" customHeight="1" spans="4:4">
      <c r="D551" s="233"/>
    </row>
    <row r="552" ht="12.75" customHeight="1" spans="4:4">
      <c r="D552" s="233"/>
    </row>
    <row r="553" ht="12.75" customHeight="1" spans="4:4">
      <c r="D553" s="233"/>
    </row>
    <row r="554" ht="12.75" customHeight="1" spans="4:4">
      <c r="D554" s="233"/>
    </row>
    <row r="555" ht="12.75" customHeight="1" spans="4:4">
      <c r="D555" s="233"/>
    </row>
    <row r="556" ht="12.75" customHeight="1" spans="4:4">
      <c r="D556" s="233"/>
    </row>
    <row r="557" ht="12.75" customHeight="1" spans="4:4">
      <c r="D557" s="233"/>
    </row>
    <row r="558" ht="12.75" customHeight="1" spans="4:4">
      <c r="D558" s="233"/>
    </row>
    <row r="559" ht="12.75" customHeight="1" spans="4:4">
      <c r="D559" s="233"/>
    </row>
    <row r="560" ht="12.75" customHeight="1" spans="4:4">
      <c r="D560" s="233"/>
    </row>
    <row r="561" ht="12.75" customHeight="1" spans="4:4">
      <c r="D561" s="233"/>
    </row>
    <row r="562" ht="12.75" customHeight="1" spans="4:4">
      <c r="D562" s="233"/>
    </row>
    <row r="563" ht="12.75" customHeight="1" spans="4:4">
      <c r="D563" s="233"/>
    </row>
    <row r="564" ht="12.75" customHeight="1" spans="4:4">
      <c r="D564" s="233"/>
    </row>
    <row r="565" ht="12.75" customHeight="1" spans="4:4">
      <c r="D565" s="233"/>
    </row>
    <row r="566" ht="12.75" customHeight="1" spans="4:4">
      <c r="D566" s="233"/>
    </row>
    <row r="567" ht="12.75" customHeight="1" spans="4:4">
      <c r="D567" s="233"/>
    </row>
    <row r="568" ht="12.75" customHeight="1" spans="4:4">
      <c r="D568" s="233"/>
    </row>
    <row r="569" ht="12.75" customHeight="1" spans="4:4">
      <c r="D569" s="233"/>
    </row>
    <row r="570" ht="12.75" customHeight="1" spans="4:4">
      <c r="D570" s="233"/>
    </row>
    <row r="571" ht="12.75" customHeight="1" spans="4:4">
      <c r="D571" s="233"/>
    </row>
    <row r="572" ht="12.75" customHeight="1" spans="4:4">
      <c r="D572" s="233"/>
    </row>
    <row r="573" ht="12.75" customHeight="1" spans="4:4">
      <c r="D573" s="233"/>
    </row>
    <row r="574" ht="12.75" customHeight="1" spans="4:4">
      <c r="D574" s="233"/>
    </row>
    <row r="575" ht="12.75" customHeight="1" spans="4:4">
      <c r="D575" s="233"/>
    </row>
    <row r="576" ht="12.75" customHeight="1" spans="4:4">
      <c r="D576" s="233"/>
    </row>
    <row r="577" ht="12.75" customHeight="1" spans="4:4">
      <c r="D577" s="233"/>
    </row>
    <row r="578" ht="12.75" customHeight="1" spans="4:4">
      <c r="D578" s="233"/>
    </row>
    <row r="579" ht="12.75" customHeight="1" spans="4:4">
      <c r="D579" s="233"/>
    </row>
    <row r="580" ht="12.75" customHeight="1" spans="4:4">
      <c r="D580" s="233"/>
    </row>
    <row r="581" ht="12.75" customHeight="1" spans="4:4">
      <c r="D581" s="233"/>
    </row>
    <row r="582" ht="12.75" customHeight="1" spans="4:4">
      <c r="D582" s="233"/>
    </row>
    <row r="583" ht="12.75" customHeight="1" spans="4:4">
      <c r="D583" s="233"/>
    </row>
    <row r="584" ht="12.75" customHeight="1" spans="4:4">
      <c r="D584" s="233"/>
    </row>
    <row r="585" ht="12.75" customHeight="1" spans="4:4">
      <c r="D585" s="233"/>
    </row>
    <row r="586" ht="12.75" customHeight="1" spans="4:4">
      <c r="D586" s="233"/>
    </row>
    <row r="587" ht="12.75" customHeight="1" spans="4:4">
      <c r="D587" s="233"/>
    </row>
    <row r="588" ht="12.75" customHeight="1" spans="4:4">
      <c r="D588" s="233"/>
    </row>
    <row r="589" ht="12.75" customHeight="1" spans="4:4">
      <c r="D589" s="233"/>
    </row>
    <row r="590" ht="12.75" customHeight="1" spans="4:4">
      <c r="D590" s="233"/>
    </row>
    <row r="591" ht="12.75" customHeight="1" spans="4:4">
      <c r="D591" s="233"/>
    </row>
    <row r="592" ht="12.75" customHeight="1" spans="4:4">
      <c r="D592" s="233"/>
    </row>
    <row r="593" ht="12.75" customHeight="1" spans="4:4">
      <c r="D593" s="233"/>
    </row>
    <row r="594" ht="12.75" customHeight="1" spans="4:4">
      <c r="D594" s="233"/>
    </row>
    <row r="595" ht="12.75" customHeight="1" spans="4:4">
      <c r="D595" s="233"/>
    </row>
    <row r="596" ht="12.75" customHeight="1" spans="4:4">
      <c r="D596" s="233"/>
    </row>
    <row r="597" ht="12.75" customHeight="1" spans="4:4">
      <c r="D597" s="233"/>
    </row>
    <row r="598" ht="12.75" customHeight="1" spans="4:4">
      <c r="D598" s="233"/>
    </row>
    <row r="599" ht="12.75" customHeight="1" spans="4:4">
      <c r="D599" s="233"/>
    </row>
    <row r="600" ht="12.75" customHeight="1" spans="4:4">
      <c r="D600" s="233"/>
    </row>
    <row r="601" ht="12.75" customHeight="1" spans="4:4">
      <c r="D601" s="233"/>
    </row>
    <row r="602" ht="12.75" customHeight="1" spans="4:4">
      <c r="D602" s="233"/>
    </row>
    <row r="603" ht="12.75" customHeight="1" spans="4:4">
      <c r="D603" s="233"/>
    </row>
    <row r="604" ht="12.75" customHeight="1" spans="4:4">
      <c r="D604" s="233"/>
    </row>
    <row r="605" ht="12.75" customHeight="1" spans="4:4">
      <c r="D605" s="233"/>
    </row>
    <row r="606" ht="12.75" customHeight="1" spans="4:4">
      <c r="D606" s="233"/>
    </row>
    <row r="607" ht="12.75" customHeight="1" spans="4:4">
      <c r="D607" s="233"/>
    </row>
    <row r="608" ht="12.75" customHeight="1" spans="4:4">
      <c r="D608" s="233"/>
    </row>
    <row r="609" ht="12.75" customHeight="1" spans="4:4">
      <c r="D609" s="233"/>
    </row>
    <row r="610" ht="12.75" customHeight="1" spans="4:4">
      <c r="D610" s="233"/>
    </row>
    <row r="611" ht="12.75" customHeight="1" spans="4:4">
      <c r="D611" s="233"/>
    </row>
    <row r="612" ht="12.75" customHeight="1" spans="4:4">
      <c r="D612" s="233"/>
    </row>
    <row r="613" ht="12.75" customHeight="1" spans="4:4">
      <c r="D613" s="233"/>
    </row>
    <row r="614" ht="12.75" customHeight="1" spans="4:4">
      <c r="D614" s="233"/>
    </row>
    <row r="615" ht="12.75" customHeight="1" spans="4:4">
      <c r="D615" s="233"/>
    </row>
    <row r="616" ht="12.75" customHeight="1" spans="4:4">
      <c r="D616" s="233"/>
    </row>
    <row r="617" ht="12.75" customHeight="1" spans="4:4">
      <c r="D617" s="233"/>
    </row>
    <row r="618" ht="12.75" customHeight="1" spans="4:4">
      <c r="D618" s="233"/>
    </row>
    <row r="619" ht="12.75" customHeight="1" spans="4:4">
      <c r="D619" s="233"/>
    </row>
    <row r="620" ht="12.75" customHeight="1" spans="4:4">
      <c r="D620" s="233"/>
    </row>
    <row r="621" ht="12.75" customHeight="1" spans="4:4">
      <c r="D621" s="233"/>
    </row>
    <row r="622" ht="12.75" customHeight="1" spans="4:4">
      <c r="D622" s="233"/>
    </row>
    <row r="623" ht="12.75" customHeight="1" spans="4:4">
      <c r="D623" s="233"/>
    </row>
    <row r="624" ht="12.75" customHeight="1" spans="4:4">
      <c r="D624" s="233"/>
    </row>
    <row r="625" ht="12.75" customHeight="1" spans="4:4">
      <c r="D625" s="233"/>
    </row>
    <row r="626" ht="12.75" customHeight="1" spans="4:4">
      <c r="D626" s="233"/>
    </row>
    <row r="627" ht="12.75" customHeight="1" spans="4:4">
      <c r="D627" s="233"/>
    </row>
    <row r="628" ht="12.75" customHeight="1" spans="4:4">
      <c r="D628" s="233"/>
    </row>
    <row r="629" ht="12.75" customHeight="1" spans="4:4">
      <c r="D629" s="233"/>
    </row>
    <row r="630" ht="12.75" customHeight="1" spans="4:4">
      <c r="D630" s="233"/>
    </row>
    <row r="631" ht="12.75" customHeight="1" spans="4:4">
      <c r="D631" s="233"/>
    </row>
    <row r="632" ht="12.75" customHeight="1" spans="4:4">
      <c r="D632" s="233"/>
    </row>
    <row r="633" ht="12.75" customHeight="1" spans="4:4">
      <c r="D633" s="233"/>
    </row>
    <row r="634" ht="12.75" customHeight="1" spans="4:4">
      <c r="D634" s="233"/>
    </row>
    <row r="635" ht="12.75" customHeight="1" spans="4:4">
      <c r="D635" s="233"/>
    </row>
    <row r="636" ht="12.75" customHeight="1" spans="4:4">
      <c r="D636" s="233"/>
    </row>
    <row r="637" ht="12.75" customHeight="1" spans="4:4">
      <c r="D637" s="233"/>
    </row>
    <row r="638" ht="12.75" customHeight="1" spans="4:4">
      <c r="D638" s="233"/>
    </row>
    <row r="639" ht="12.75" customHeight="1" spans="4:4">
      <c r="D639" s="233"/>
    </row>
    <row r="640" ht="12.75" customHeight="1" spans="4:4">
      <c r="D640" s="233"/>
    </row>
    <row r="641" ht="12.75" customHeight="1" spans="4:4">
      <c r="D641" s="233"/>
    </row>
    <row r="642" ht="12.75" customHeight="1" spans="4:4">
      <c r="D642" s="233"/>
    </row>
    <row r="643" ht="12.75" customHeight="1" spans="4:4">
      <c r="D643" s="233"/>
    </row>
    <row r="644" ht="12.75" customHeight="1" spans="4:4">
      <c r="D644" s="233"/>
    </row>
    <row r="645" ht="12.75" customHeight="1" spans="4:4">
      <c r="D645" s="233"/>
    </row>
    <row r="646" ht="12.75" customHeight="1" spans="4:4">
      <c r="D646" s="233"/>
    </row>
    <row r="647" ht="12.75" customHeight="1" spans="4:4">
      <c r="D647" s="233"/>
    </row>
    <row r="648" ht="12.75" customHeight="1" spans="4:4">
      <c r="D648" s="233"/>
    </row>
    <row r="649" ht="12.75" customHeight="1" spans="4:4">
      <c r="D649" s="233"/>
    </row>
    <row r="650" ht="12.75" customHeight="1" spans="4:4">
      <c r="D650" s="233"/>
    </row>
    <row r="651" ht="12.75" customHeight="1" spans="4:4">
      <c r="D651" s="233"/>
    </row>
    <row r="652" ht="12.75" customHeight="1" spans="4:4">
      <c r="D652" s="233"/>
    </row>
    <row r="653" ht="12.75" customHeight="1" spans="4:4">
      <c r="D653" s="233"/>
    </row>
    <row r="654" ht="12.75" customHeight="1" spans="4:4">
      <c r="D654" s="233"/>
    </row>
    <row r="655" ht="12.75" customHeight="1" spans="4:4">
      <c r="D655" s="233"/>
    </row>
    <row r="656" ht="12.75" customHeight="1" spans="4:4">
      <c r="D656" s="233"/>
    </row>
    <row r="657" ht="12.75" customHeight="1" spans="4:4">
      <c r="D657" s="233"/>
    </row>
    <row r="658" ht="12.75" customHeight="1" spans="4:4">
      <c r="D658" s="233"/>
    </row>
    <row r="659" ht="12.75" customHeight="1" spans="4:4">
      <c r="D659" s="233"/>
    </row>
    <row r="660" ht="12.75" customHeight="1" spans="4:4">
      <c r="D660" s="233"/>
    </row>
    <row r="661" ht="12.75" customHeight="1" spans="4:4">
      <c r="D661" s="233"/>
    </row>
    <row r="662" ht="12.75" customHeight="1" spans="4:4">
      <c r="D662" s="233"/>
    </row>
    <row r="663" ht="12.75" customHeight="1" spans="4:4">
      <c r="D663" s="233"/>
    </row>
    <row r="664" ht="12.75" customHeight="1" spans="4:4">
      <c r="D664" s="233"/>
    </row>
    <row r="665" ht="12.75" customHeight="1" spans="4:4">
      <c r="D665" s="233"/>
    </row>
    <row r="666" ht="12.75" customHeight="1" spans="4:4">
      <c r="D666" s="233"/>
    </row>
    <row r="667" ht="12.75" customHeight="1" spans="4:4">
      <c r="D667" s="233"/>
    </row>
    <row r="668" ht="12.75" customHeight="1" spans="4:4">
      <c r="D668" s="233"/>
    </row>
    <row r="669" ht="12.75" customHeight="1" spans="4:4">
      <c r="D669" s="233"/>
    </row>
    <row r="670" ht="12.75" customHeight="1" spans="4:4">
      <c r="D670" s="233"/>
    </row>
    <row r="671" ht="12.75" customHeight="1" spans="4:4">
      <c r="D671" s="233"/>
    </row>
    <row r="672" ht="12.75" customHeight="1" spans="4:4">
      <c r="D672" s="233"/>
    </row>
    <row r="673" ht="12.75" customHeight="1" spans="4:4">
      <c r="D673" s="233"/>
    </row>
    <row r="674" ht="12.75" customHeight="1" spans="4:4">
      <c r="D674" s="233"/>
    </row>
    <row r="675" ht="12.75" customHeight="1" spans="4:4">
      <c r="D675" s="233"/>
    </row>
    <row r="676" ht="12.75" customHeight="1" spans="4:4">
      <c r="D676" s="233"/>
    </row>
    <row r="677" ht="12.75" customHeight="1" spans="4:4">
      <c r="D677" s="233"/>
    </row>
    <row r="678" ht="12.75" customHeight="1" spans="4:4">
      <c r="D678" s="233"/>
    </row>
    <row r="679" ht="12.75" customHeight="1" spans="4:4">
      <c r="D679" s="233"/>
    </row>
    <row r="680" ht="12.75" customHeight="1" spans="4:4">
      <c r="D680" s="233"/>
    </row>
    <row r="681" ht="12.75" customHeight="1" spans="4:4">
      <c r="D681" s="233"/>
    </row>
    <row r="682" ht="12.75" customHeight="1" spans="4:4">
      <c r="D682" s="233"/>
    </row>
    <row r="683" ht="12.75" customHeight="1" spans="4:4">
      <c r="D683" s="233"/>
    </row>
    <row r="684" ht="12.75" customHeight="1" spans="4:4">
      <c r="D684" s="233"/>
    </row>
    <row r="685" ht="12.75" customHeight="1" spans="4:4">
      <c r="D685" s="233"/>
    </row>
    <row r="686" ht="12.75" customHeight="1" spans="4:4">
      <c r="D686" s="233"/>
    </row>
    <row r="687" ht="12.75" customHeight="1" spans="4:4">
      <c r="D687" s="233"/>
    </row>
    <row r="688" ht="12.75" customHeight="1" spans="4:4">
      <c r="D688" s="233"/>
    </row>
    <row r="689" ht="12.75" customHeight="1" spans="4:4">
      <c r="D689" s="233"/>
    </row>
    <row r="690" ht="12.75" customHeight="1" spans="4:4">
      <c r="D690" s="233"/>
    </row>
    <row r="691" ht="12.75" customHeight="1" spans="4:4">
      <c r="D691" s="233"/>
    </row>
    <row r="692" ht="12.75" customHeight="1" spans="4:4">
      <c r="D692" s="233"/>
    </row>
    <row r="693" ht="12.75" customHeight="1" spans="4:4">
      <c r="D693" s="233"/>
    </row>
    <row r="694" ht="12.75" customHeight="1" spans="4:4">
      <c r="D694" s="233"/>
    </row>
    <row r="695" ht="12.75" customHeight="1" spans="4:4">
      <c r="D695" s="233"/>
    </row>
    <row r="696" ht="12.75" customHeight="1" spans="4:4">
      <c r="D696" s="233"/>
    </row>
    <row r="697" ht="12.75" customHeight="1" spans="4:4">
      <c r="D697" s="233"/>
    </row>
    <row r="698" ht="12.75" customHeight="1" spans="4:4">
      <c r="D698" s="233"/>
    </row>
    <row r="699" ht="12.75" customHeight="1" spans="4:4">
      <c r="D699" s="233"/>
    </row>
    <row r="700" ht="12.75" customHeight="1" spans="4:4">
      <c r="D700" s="233"/>
    </row>
    <row r="701" ht="12.75" customHeight="1" spans="4:4">
      <c r="D701" s="233"/>
    </row>
    <row r="702" ht="12.75" customHeight="1" spans="4:4">
      <c r="D702" s="233"/>
    </row>
    <row r="703" ht="12.75" customHeight="1" spans="4:4">
      <c r="D703" s="233"/>
    </row>
    <row r="704" ht="12.75" customHeight="1" spans="4:4">
      <c r="D704" s="233"/>
    </row>
    <row r="705" ht="12.75" customHeight="1" spans="4:4">
      <c r="D705" s="233"/>
    </row>
    <row r="706" ht="12.75" customHeight="1" spans="4:4">
      <c r="D706" s="233"/>
    </row>
    <row r="707" ht="12.75" customHeight="1" spans="4:4">
      <c r="D707" s="233"/>
    </row>
    <row r="708" ht="12.75" customHeight="1" spans="4:4">
      <c r="D708" s="233"/>
    </row>
    <row r="709" ht="12.75" customHeight="1" spans="4:4">
      <c r="D709" s="233"/>
    </row>
    <row r="710" ht="12.75" customHeight="1" spans="4:4">
      <c r="D710" s="233"/>
    </row>
    <row r="711" ht="12.75" customHeight="1" spans="4:4">
      <c r="D711" s="233"/>
    </row>
    <row r="712" ht="12.75" customHeight="1" spans="4:4">
      <c r="D712" s="233"/>
    </row>
    <row r="713" ht="12.75" customHeight="1" spans="4:4">
      <c r="D713" s="233"/>
    </row>
    <row r="714" ht="12.75" customHeight="1" spans="4:4">
      <c r="D714" s="233"/>
    </row>
    <row r="715" ht="12.75" customHeight="1" spans="4:4">
      <c r="D715" s="233"/>
    </row>
    <row r="716" ht="12.75" customHeight="1" spans="4:4">
      <c r="D716" s="233"/>
    </row>
    <row r="717" ht="12.75" customHeight="1" spans="4:4">
      <c r="D717" s="233"/>
    </row>
    <row r="718" ht="12.75" customHeight="1" spans="4:4">
      <c r="D718" s="233"/>
    </row>
    <row r="719" ht="12.75" customHeight="1" spans="4:4">
      <c r="D719" s="233"/>
    </row>
    <row r="720" ht="12.75" customHeight="1" spans="4:4">
      <c r="D720" s="233"/>
    </row>
    <row r="721" ht="12.75" customHeight="1" spans="4:4">
      <c r="D721" s="233"/>
    </row>
    <row r="722" ht="12.75" customHeight="1" spans="4:4">
      <c r="D722" s="233"/>
    </row>
    <row r="723" ht="12.75" customHeight="1" spans="4:4">
      <c r="D723" s="233"/>
    </row>
    <row r="724" ht="12.75" customHeight="1" spans="4:4">
      <c r="D724" s="233"/>
    </row>
    <row r="725" ht="12.75" customHeight="1" spans="4:4">
      <c r="D725" s="233"/>
    </row>
    <row r="726" ht="12.75" customHeight="1" spans="4:4">
      <c r="D726" s="233"/>
    </row>
    <row r="727" ht="12.75" customHeight="1" spans="4:4">
      <c r="D727" s="233"/>
    </row>
    <row r="728" ht="12.75" customHeight="1" spans="4:4">
      <c r="D728" s="233"/>
    </row>
    <row r="729" ht="12.75" customHeight="1" spans="4:4">
      <c r="D729" s="233"/>
    </row>
    <row r="730" ht="12.75" customHeight="1" spans="4:4">
      <c r="D730" s="233"/>
    </row>
    <row r="731" ht="12.75" customHeight="1" spans="4:4">
      <c r="D731" s="233"/>
    </row>
    <row r="732" ht="12.75" customHeight="1" spans="4:4">
      <c r="D732" s="233"/>
    </row>
    <row r="733" ht="12.75" customHeight="1" spans="4:4">
      <c r="D733" s="233"/>
    </row>
    <row r="734" ht="12.75" customHeight="1" spans="4:4">
      <c r="D734" s="233"/>
    </row>
    <row r="735" ht="12.75" customHeight="1" spans="4:4">
      <c r="D735" s="233"/>
    </row>
    <row r="736" ht="12.75" customHeight="1" spans="4:4">
      <c r="D736" s="233"/>
    </row>
    <row r="737" ht="12.75" customHeight="1" spans="4:4">
      <c r="D737" s="233"/>
    </row>
    <row r="738" ht="12.75" customHeight="1" spans="4:4">
      <c r="D738" s="233"/>
    </row>
    <row r="739" ht="12.75" customHeight="1" spans="4:4">
      <c r="D739" s="233"/>
    </row>
    <row r="740" ht="12.75" customHeight="1" spans="4:4">
      <c r="D740" s="233"/>
    </row>
    <row r="741" ht="12.75" customHeight="1" spans="4:4">
      <c r="D741" s="233"/>
    </row>
    <row r="742" ht="12.75" customHeight="1" spans="4:4">
      <c r="D742" s="233"/>
    </row>
    <row r="743" ht="12.75" customHeight="1" spans="4:4">
      <c r="D743" s="233"/>
    </row>
    <row r="744" ht="12.75" customHeight="1" spans="4:4">
      <c r="D744" s="233"/>
    </row>
    <row r="745" ht="12.75" customHeight="1" spans="4:4">
      <c r="D745" s="233"/>
    </row>
    <row r="746" ht="12.75" customHeight="1" spans="4:4">
      <c r="D746" s="233"/>
    </row>
    <row r="747" ht="12.75" customHeight="1" spans="4:4">
      <c r="D747" s="233"/>
    </row>
    <row r="748" ht="12.75" customHeight="1" spans="4:4">
      <c r="D748" s="233"/>
    </row>
    <row r="749" ht="12.75" customHeight="1" spans="4:4">
      <c r="D749" s="233"/>
    </row>
    <row r="750" ht="12.75" customHeight="1" spans="4:4">
      <c r="D750" s="233"/>
    </row>
    <row r="751" ht="12.75" customHeight="1" spans="4:4">
      <c r="D751" s="233"/>
    </row>
    <row r="752" ht="12.75" customHeight="1" spans="4:4">
      <c r="D752" s="233"/>
    </row>
    <row r="753" ht="12.75" customHeight="1" spans="4:4">
      <c r="D753" s="233"/>
    </row>
    <row r="754" ht="12.75" customHeight="1" spans="4:4">
      <c r="D754" s="233"/>
    </row>
    <row r="755" ht="12.75" customHeight="1" spans="4:4">
      <c r="D755" s="233"/>
    </row>
    <row r="756" ht="12.75" customHeight="1" spans="4:4">
      <c r="D756" s="233"/>
    </row>
    <row r="757" ht="12.75" customHeight="1" spans="4:4">
      <c r="D757" s="233"/>
    </row>
    <row r="758" ht="12.75" customHeight="1" spans="4:4">
      <c r="D758" s="233"/>
    </row>
    <row r="759" ht="12.75" customHeight="1" spans="4:4">
      <c r="D759" s="233"/>
    </row>
    <row r="760" ht="12.75" customHeight="1" spans="4:4">
      <c r="D760" s="233"/>
    </row>
    <row r="761" ht="12.75" customHeight="1" spans="4:4">
      <c r="D761" s="233"/>
    </row>
    <row r="762" ht="12.75" customHeight="1" spans="4:4">
      <c r="D762" s="233"/>
    </row>
    <row r="763" ht="12.75" customHeight="1" spans="4:4">
      <c r="D763" s="233"/>
    </row>
    <row r="764" ht="12.75" customHeight="1" spans="4:4">
      <c r="D764" s="233"/>
    </row>
    <row r="765" ht="12.75" customHeight="1" spans="4:4">
      <c r="D765" s="233"/>
    </row>
    <row r="766" ht="12.75" customHeight="1" spans="4:4">
      <c r="D766" s="233"/>
    </row>
    <row r="767" ht="12.75" customHeight="1" spans="4:4">
      <c r="D767" s="233"/>
    </row>
    <row r="768" ht="12.75" customHeight="1" spans="4:4">
      <c r="D768" s="233"/>
    </row>
    <row r="769" ht="12.75" customHeight="1" spans="4:4">
      <c r="D769" s="233"/>
    </row>
    <row r="770" ht="12.75" customHeight="1" spans="4:4">
      <c r="D770" s="233"/>
    </row>
    <row r="771" ht="12.75" customHeight="1" spans="4:4">
      <c r="D771" s="233"/>
    </row>
    <row r="772" ht="12.75" customHeight="1" spans="4:4">
      <c r="D772" s="233"/>
    </row>
    <row r="773" ht="12.75" customHeight="1" spans="4:4">
      <c r="D773" s="233"/>
    </row>
    <row r="774" ht="12.75" customHeight="1" spans="4:4">
      <c r="D774" s="233"/>
    </row>
    <row r="775" ht="12.75" customHeight="1" spans="4:4">
      <c r="D775" s="233"/>
    </row>
    <row r="776" ht="12.75" customHeight="1" spans="4:4">
      <c r="D776" s="233"/>
    </row>
    <row r="777" ht="12.75" customHeight="1" spans="4:4">
      <c r="D777" s="233"/>
    </row>
    <row r="778" ht="12.75" customHeight="1" spans="4:4">
      <c r="D778" s="233"/>
    </row>
    <row r="779" ht="12.75" customHeight="1" spans="4:4">
      <c r="D779" s="233"/>
    </row>
    <row r="780" ht="12.75" customHeight="1" spans="4:4">
      <c r="D780" s="233"/>
    </row>
    <row r="781" ht="12.75" customHeight="1" spans="4:4">
      <c r="D781" s="233"/>
    </row>
    <row r="782" ht="12.75" customHeight="1" spans="4:4">
      <c r="D782" s="233"/>
    </row>
    <row r="783" ht="12.75" customHeight="1" spans="4:4">
      <c r="D783" s="233"/>
    </row>
    <row r="784" ht="12.75" customHeight="1" spans="4:4">
      <c r="D784" s="233"/>
    </row>
    <row r="785" ht="12.75" customHeight="1" spans="4:4">
      <c r="D785" s="233"/>
    </row>
    <row r="786" ht="12.75" customHeight="1" spans="4:4">
      <c r="D786" s="233"/>
    </row>
    <row r="787" ht="12.75" customHeight="1" spans="4:4">
      <c r="D787" s="233"/>
    </row>
    <row r="788" ht="12.75" customHeight="1" spans="4:4">
      <c r="D788" s="233"/>
    </row>
    <row r="789" ht="12.75" customHeight="1" spans="4:4">
      <c r="D789" s="233"/>
    </row>
    <row r="790" ht="12.75" customHeight="1" spans="4:4">
      <c r="D790" s="233"/>
    </row>
    <row r="791" ht="12.75" customHeight="1" spans="4:4">
      <c r="D791" s="233"/>
    </row>
    <row r="792" ht="12.75" customHeight="1" spans="4:4">
      <c r="D792" s="233"/>
    </row>
    <row r="793" ht="12.75" customHeight="1" spans="4:4">
      <c r="D793" s="233"/>
    </row>
    <row r="794" ht="12.75" customHeight="1" spans="4:4">
      <c r="D794" s="233"/>
    </row>
    <row r="795" ht="12.75" customHeight="1" spans="4:4">
      <c r="D795" s="233"/>
    </row>
    <row r="796" ht="12.75" customHeight="1" spans="4:4">
      <c r="D796" s="233"/>
    </row>
    <row r="797" ht="12.75" customHeight="1" spans="4:4">
      <c r="D797" s="233"/>
    </row>
    <row r="798" ht="12.75" customHeight="1" spans="4:4">
      <c r="D798" s="233"/>
    </row>
    <row r="799" ht="12.75" customHeight="1" spans="4:4">
      <c r="D799" s="233"/>
    </row>
    <row r="800" ht="12.75" customHeight="1" spans="4:4">
      <c r="D800" s="233"/>
    </row>
    <row r="801" ht="12.75" customHeight="1" spans="4:4">
      <c r="D801" s="233"/>
    </row>
    <row r="802" ht="12.75" customHeight="1" spans="4:4">
      <c r="D802" s="233"/>
    </row>
    <row r="803" ht="12.75" customHeight="1" spans="4:4">
      <c r="D803" s="233"/>
    </row>
    <row r="804" ht="12.75" customHeight="1" spans="4:4">
      <c r="D804" s="233"/>
    </row>
    <row r="805" ht="12.75" customHeight="1" spans="4:4">
      <c r="D805" s="233"/>
    </row>
    <row r="806" ht="12.75" customHeight="1" spans="4:4">
      <c r="D806" s="233"/>
    </row>
    <row r="807" ht="12.75" customHeight="1" spans="4:4">
      <c r="D807" s="233"/>
    </row>
    <row r="808" ht="12.75" customHeight="1" spans="4:4">
      <c r="D808" s="233"/>
    </row>
    <row r="809" ht="12.75" customHeight="1" spans="4:4">
      <c r="D809" s="233"/>
    </row>
    <row r="810" ht="12.75" customHeight="1" spans="4:4">
      <c r="D810" s="233"/>
    </row>
    <row r="811" ht="12.75" customHeight="1" spans="4:4">
      <c r="D811" s="233"/>
    </row>
    <row r="812" ht="12.75" customHeight="1" spans="4:4">
      <c r="D812" s="233"/>
    </row>
    <row r="813" ht="12.75" customHeight="1" spans="4:4">
      <c r="D813" s="233"/>
    </row>
    <row r="814" ht="12.75" customHeight="1" spans="4:4">
      <c r="D814" s="233"/>
    </row>
    <row r="815" ht="12.75" customHeight="1" spans="4:4">
      <c r="D815" s="233"/>
    </row>
    <row r="816" ht="12.75" customHeight="1" spans="4:4">
      <c r="D816" s="233"/>
    </row>
    <row r="817" ht="12.75" customHeight="1" spans="4:4">
      <c r="D817" s="233"/>
    </row>
    <row r="818" ht="12.75" customHeight="1" spans="4:4">
      <c r="D818" s="233"/>
    </row>
    <row r="819" ht="12.75" customHeight="1" spans="4:4">
      <c r="D819" s="233"/>
    </row>
    <row r="820" ht="12.75" customHeight="1" spans="4:4">
      <c r="D820" s="233"/>
    </row>
    <row r="821" ht="12.75" customHeight="1" spans="4:4">
      <c r="D821" s="233"/>
    </row>
    <row r="822" ht="12.75" customHeight="1" spans="4:4">
      <c r="D822" s="233"/>
    </row>
    <row r="823" ht="12.75" customHeight="1" spans="4:4">
      <c r="D823" s="233"/>
    </row>
    <row r="824" ht="12.75" customHeight="1" spans="4:4">
      <c r="D824" s="233"/>
    </row>
    <row r="825" ht="12.75" customHeight="1" spans="4:4">
      <c r="D825" s="233"/>
    </row>
    <row r="826" ht="12.75" customHeight="1" spans="4:4">
      <c r="D826" s="233"/>
    </row>
    <row r="827" ht="12.75" customHeight="1" spans="4:4">
      <c r="D827" s="233"/>
    </row>
    <row r="828" ht="12.75" customHeight="1" spans="4:4">
      <c r="D828" s="233"/>
    </row>
    <row r="829" ht="12.75" customHeight="1" spans="4:4">
      <c r="D829" s="233"/>
    </row>
    <row r="830" ht="12.75" customHeight="1" spans="4:4">
      <c r="D830" s="233"/>
    </row>
    <row r="831" ht="12.75" customHeight="1" spans="4:4">
      <c r="D831" s="233"/>
    </row>
    <row r="832" ht="12.75" customHeight="1" spans="4:4">
      <c r="D832" s="233"/>
    </row>
    <row r="833" ht="12.75" customHeight="1" spans="4:4">
      <c r="D833" s="233"/>
    </row>
    <row r="834" ht="12.75" customHeight="1" spans="4:4">
      <c r="D834" s="233"/>
    </row>
    <row r="835" ht="12.75" customHeight="1" spans="4:4">
      <c r="D835" s="233"/>
    </row>
    <row r="836" ht="12.75" customHeight="1" spans="4:4">
      <c r="D836" s="233"/>
    </row>
    <row r="837" ht="12.75" customHeight="1" spans="4:4">
      <c r="D837" s="233"/>
    </row>
    <row r="838" ht="12.75" customHeight="1" spans="4:4">
      <c r="D838" s="233"/>
    </row>
    <row r="839" ht="12.75" customHeight="1" spans="4:4">
      <c r="D839" s="233"/>
    </row>
    <row r="840" ht="12.75" customHeight="1" spans="4:4">
      <c r="D840" s="233"/>
    </row>
    <row r="841" ht="12.75" customHeight="1" spans="4:4">
      <c r="D841" s="233"/>
    </row>
    <row r="842" ht="12.75" customHeight="1" spans="4:4">
      <c r="D842" s="233"/>
    </row>
    <row r="843" ht="12.75" customHeight="1" spans="4:4">
      <c r="D843" s="233"/>
    </row>
    <row r="844" ht="12.75" customHeight="1" spans="4:4">
      <c r="D844" s="233"/>
    </row>
    <row r="845" ht="12.75" customHeight="1" spans="4:4">
      <c r="D845" s="233"/>
    </row>
    <row r="846" ht="12.75" customHeight="1" spans="4:4">
      <c r="D846" s="233"/>
    </row>
    <row r="847" ht="12.75" customHeight="1" spans="4:4">
      <c r="D847" s="233"/>
    </row>
    <row r="848" ht="12.75" customHeight="1" spans="4:4">
      <c r="D848" s="233"/>
    </row>
    <row r="849" ht="12.75" customHeight="1" spans="4:4">
      <c r="D849" s="233"/>
    </row>
    <row r="850" ht="12.75" customHeight="1" spans="4:4">
      <c r="D850" s="233"/>
    </row>
    <row r="851" ht="12.75" customHeight="1" spans="4:4">
      <c r="D851" s="233"/>
    </row>
    <row r="852" ht="12.75" customHeight="1" spans="4:4">
      <c r="D852" s="233"/>
    </row>
    <row r="853" ht="12.75" customHeight="1" spans="4:4">
      <c r="D853" s="233"/>
    </row>
    <row r="854" ht="12.75" customHeight="1" spans="4:4">
      <c r="D854" s="233"/>
    </row>
    <row r="855" ht="12.75" customHeight="1" spans="4:4">
      <c r="D855" s="233"/>
    </row>
    <row r="856" ht="12.75" customHeight="1" spans="4:4">
      <c r="D856" s="233"/>
    </row>
    <row r="857" ht="12.75" customHeight="1" spans="4:4">
      <c r="D857" s="233"/>
    </row>
    <row r="858" ht="12.75" customHeight="1" spans="4:4">
      <c r="D858" s="233"/>
    </row>
    <row r="859" ht="12.75" customHeight="1" spans="4:4">
      <c r="D859" s="233"/>
    </row>
    <row r="860" ht="12.75" customHeight="1" spans="4:4">
      <c r="D860" s="233"/>
    </row>
    <row r="861" ht="12.75" customHeight="1" spans="4:4">
      <c r="D861" s="233"/>
    </row>
    <row r="862" ht="12.75" customHeight="1" spans="4:4">
      <c r="D862" s="233"/>
    </row>
    <row r="863" ht="12.75" customHeight="1" spans="4:4">
      <c r="D863" s="233"/>
    </row>
    <row r="864" ht="12.75" customHeight="1" spans="4:4">
      <c r="D864" s="233"/>
    </row>
    <row r="865" ht="12.75" customHeight="1" spans="4:4">
      <c r="D865" s="233"/>
    </row>
    <row r="866" ht="12.75" customHeight="1" spans="4:4">
      <c r="D866" s="233"/>
    </row>
    <row r="867" ht="12.75" customHeight="1" spans="4:4">
      <c r="D867" s="233"/>
    </row>
    <row r="868" ht="12.75" customHeight="1" spans="4:4">
      <c r="D868" s="233"/>
    </row>
    <row r="869" ht="12.75" customHeight="1" spans="4:4">
      <c r="D869" s="233"/>
    </row>
    <row r="870" ht="12.75" customHeight="1" spans="4:4">
      <c r="D870" s="233"/>
    </row>
    <row r="871" ht="12.75" customHeight="1" spans="4:4">
      <c r="D871" s="233"/>
    </row>
    <row r="872" ht="12.75" customHeight="1" spans="4:4">
      <c r="D872" s="233"/>
    </row>
    <row r="873" ht="12.75" customHeight="1" spans="4:4">
      <c r="D873" s="233"/>
    </row>
    <row r="874" ht="12.75" customHeight="1" spans="4:4">
      <c r="D874" s="233"/>
    </row>
    <row r="875" ht="12.75" customHeight="1" spans="4:4">
      <c r="D875" s="233"/>
    </row>
    <row r="876" ht="12.75" customHeight="1" spans="4:4">
      <c r="D876" s="233"/>
    </row>
    <row r="877" ht="12.75" customHeight="1" spans="4:4">
      <c r="D877" s="233"/>
    </row>
    <row r="878" ht="12.75" customHeight="1" spans="4:4">
      <c r="D878" s="233"/>
    </row>
    <row r="879" ht="12.75" customHeight="1" spans="4:4">
      <c r="D879" s="233"/>
    </row>
    <row r="880" ht="12.75" customHeight="1" spans="4:4">
      <c r="D880" s="233"/>
    </row>
    <row r="881" ht="12.75" customHeight="1" spans="4:4">
      <c r="D881" s="233"/>
    </row>
    <row r="882" ht="12.75" customHeight="1" spans="4:4">
      <c r="D882" s="233"/>
    </row>
    <row r="883" ht="12.75" customHeight="1" spans="4:4">
      <c r="D883" s="233"/>
    </row>
    <row r="884" ht="12.75" customHeight="1" spans="4:4">
      <c r="D884" s="233"/>
    </row>
    <row r="885" ht="12.75" customHeight="1" spans="4:4">
      <c r="D885" s="233"/>
    </row>
    <row r="886" ht="12.75" customHeight="1" spans="4:4">
      <c r="D886" s="233"/>
    </row>
    <row r="887" ht="12.75" customHeight="1" spans="4:4">
      <c r="D887" s="233"/>
    </row>
    <row r="888" ht="12.75" customHeight="1" spans="4:4">
      <c r="D888" s="233"/>
    </row>
    <row r="889" ht="12.75" customHeight="1" spans="4:4">
      <c r="D889" s="233"/>
    </row>
    <row r="890" ht="12.75" customHeight="1" spans="4:4">
      <c r="D890" s="233"/>
    </row>
    <row r="891" ht="12.75" customHeight="1" spans="4:4">
      <c r="D891" s="233"/>
    </row>
    <row r="892" ht="12.75" customHeight="1" spans="4:4">
      <c r="D892" s="233"/>
    </row>
    <row r="893" ht="12.75" customHeight="1" spans="4:4">
      <c r="D893" s="233"/>
    </row>
    <row r="894" ht="12.75" customHeight="1" spans="4:4">
      <c r="D894" s="233"/>
    </row>
    <row r="895" ht="12.75" customHeight="1" spans="4:4">
      <c r="D895" s="233"/>
    </row>
    <row r="896" ht="12.75" customHeight="1" spans="4:4">
      <c r="D896" s="233"/>
    </row>
    <row r="897" ht="12.75" customHeight="1" spans="4:4">
      <c r="D897" s="233"/>
    </row>
    <row r="898" ht="12.75" customHeight="1" spans="4:4">
      <c r="D898" s="233"/>
    </row>
    <row r="899" ht="12.75" customHeight="1" spans="4:4">
      <c r="D899" s="233"/>
    </row>
    <row r="900" ht="12.75" customHeight="1" spans="4:4">
      <c r="D900" s="233"/>
    </row>
    <row r="901" ht="12.75" customHeight="1" spans="4:4">
      <c r="D901" s="233"/>
    </row>
    <row r="902" ht="12.75" customHeight="1" spans="4:4">
      <c r="D902" s="233"/>
    </row>
    <row r="903" ht="12.75" customHeight="1" spans="4:4">
      <c r="D903" s="233"/>
    </row>
    <row r="904" ht="12.75" customHeight="1" spans="4:4">
      <c r="D904" s="233"/>
    </row>
    <row r="905" ht="12.75" customHeight="1" spans="4:4">
      <c r="D905" s="233"/>
    </row>
    <row r="906" ht="12.75" customHeight="1" spans="4:4">
      <c r="D906" s="233"/>
    </row>
    <row r="907" ht="12.75" customHeight="1" spans="4:4">
      <c r="D907" s="233"/>
    </row>
    <row r="908" ht="12.75" customHeight="1" spans="4:4">
      <c r="D908" s="233"/>
    </row>
    <row r="909" ht="12.75" customHeight="1" spans="4:4">
      <c r="D909" s="233"/>
    </row>
    <row r="910" ht="12.75" customHeight="1" spans="4:4">
      <c r="D910" s="233"/>
    </row>
    <row r="911" ht="12.75" customHeight="1" spans="4:4">
      <c r="D911" s="233"/>
    </row>
    <row r="912" ht="12.75" customHeight="1" spans="4:4">
      <c r="D912" s="233"/>
    </row>
    <row r="913" ht="12.75" customHeight="1" spans="4:4">
      <c r="D913" s="233"/>
    </row>
    <row r="914" ht="12.75" customHeight="1" spans="4:4">
      <c r="D914" s="233"/>
    </row>
    <row r="915" ht="12.75" customHeight="1" spans="4:4">
      <c r="D915" s="233"/>
    </row>
    <row r="916" ht="12.75" customHeight="1" spans="4:4">
      <c r="D916" s="233"/>
    </row>
    <row r="917" ht="12.75" customHeight="1" spans="4:4">
      <c r="D917" s="233"/>
    </row>
    <row r="918" ht="12.75" customHeight="1" spans="4:4">
      <c r="D918" s="233"/>
    </row>
    <row r="919" ht="12.75" customHeight="1" spans="4:4">
      <c r="D919" s="233"/>
    </row>
    <row r="920" ht="12.75" customHeight="1" spans="4:4">
      <c r="D920" s="233"/>
    </row>
    <row r="921" ht="12.75" customHeight="1" spans="4:4">
      <c r="D921" s="233"/>
    </row>
    <row r="922" ht="12.75" customHeight="1" spans="4:4">
      <c r="D922" s="233"/>
    </row>
    <row r="923" ht="12.75" customHeight="1" spans="4:4">
      <c r="D923" s="233"/>
    </row>
    <row r="924" ht="12.75" customHeight="1" spans="4:4">
      <c r="D924" s="233"/>
    </row>
    <row r="925" ht="12.75" customHeight="1" spans="4:4">
      <c r="D925" s="233"/>
    </row>
    <row r="926" ht="12.75" customHeight="1" spans="4:4">
      <c r="D926" s="233"/>
    </row>
    <row r="927" ht="12.75" customHeight="1" spans="4:4">
      <c r="D927" s="233"/>
    </row>
    <row r="928" ht="12.75" customHeight="1" spans="4:4">
      <c r="D928" s="233"/>
    </row>
    <row r="929" ht="12.75" customHeight="1" spans="4:4">
      <c r="D929" s="233"/>
    </row>
    <row r="930" ht="12.75" customHeight="1" spans="4:4">
      <c r="D930" s="233"/>
    </row>
    <row r="931" ht="12.75" customHeight="1" spans="4:4">
      <c r="D931" s="233"/>
    </row>
    <row r="932" ht="12.75" customHeight="1" spans="4:4">
      <c r="D932" s="233"/>
    </row>
    <row r="933" ht="12.75" customHeight="1" spans="4:4">
      <c r="D933" s="233"/>
    </row>
    <row r="934" ht="12.75" customHeight="1" spans="4:4">
      <c r="D934" s="233"/>
    </row>
    <row r="935" ht="12.75" customHeight="1" spans="4:4">
      <c r="D935" s="233"/>
    </row>
    <row r="936" ht="12.75" customHeight="1" spans="4:4">
      <c r="D936" s="233"/>
    </row>
    <row r="937" ht="12.75" customHeight="1" spans="4:4">
      <c r="D937" s="233"/>
    </row>
    <row r="938" ht="12.75" customHeight="1" spans="4:4">
      <c r="D938" s="233"/>
    </row>
    <row r="939" ht="12.75" customHeight="1" spans="4:4">
      <c r="D939" s="233"/>
    </row>
    <row r="940" ht="12.75" customHeight="1" spans="4:4">
      <c r="D940" s="233"/>
    </row>
    <row r="941" ht="12.75" customHeight="1" spans="4:4">
      <c r="D941" s="233"/>
    </row>
    <row r="942" ht="12.75" customHeight="1" spans="4:4">
      <c r="D942" s="233"/>
    </row>
    <row r="943" ht="12.75" customHeight="1" spans="4:4">
      <c r="D943" s="233"/>
    </row>
    <row r="944" ht="12.75" customHeight="1" spans="4:4">
      <c r="D944" s="233"/>
    </row>
    <row r="945" ht="12.75" customHeight="1" spans="4:4">
      <c r="D945" s="233"/>
    </row>
    <row r="946" ht="12.75" customHeight="1" spans="4:4">
      <c r="D946" s="233"/>
    </row>
    <row r="947" ht="12.75" customHeight="1" spans="4:4">
      <c r="D947" s="233"/>
    </row>
    <row r="948" ht="12.75" customHeight="1" spans="4:4">
      <c r="D948" s="233"/>
    </row>
    <row r="949" ht="12.75" customHeight="1" spans="4:4">
      <c r="D949" s="233"/>
    </row>
    <row r="950" ht="12.75" customHeight="1" spans="4:4">
      <c r="D950" s="233"/>
    </row>
    <row r="951" ht="12.75" customHeight="1" spans="4:4">
      <c r="D951" s="233"/>
    </row>
    <row r="952" ht="12.75" customHeight="1" spans="4:4">
      <c r="D952" s="233"/>
    </row>
    <row r="953" ht="12.75" customHeight="1" spans="4:4">
      <c r="D953" s="233"/>
    </row>
    <row r="954" ht="12.75" customHeight="1" spans="4:4">
      <c r="D954" s="233"/>
    </row>
    <row r="955" ht="12.75" customHeight="1" spans="4:4">
      <c r="D955" s="233"/>
    </row>
    <row r="956" ht="12.75" customHeight="1" spans="4:4">
      <c r="D956" s="233"/>
    </row>
    <row r="957" ht="12.75" customHeight="1" spans="4:4">
      <c r="D957" s="233"/>
    </row>
    <row r="958" ht="12.75" customHeight="1" spans="4:4">
      <c r="D958" s="233"/>
    </row>
    <row r="959" ht="12.75" customHeight="1" spans="4:4">
      <c r="D959" s="233"/>
    </row>
    <row r="960" ht="12.75" customHeight="1" spans="4:4">
      <c r="D960" s="233"/>
    </row>
    <row r="961" ht="12.75" customHeight="1" spans="4:4">
      <c r="D961" s="233"/>
    </row>
    <row r="962" ht="12.75" customHeight="1" spans="4:4">
      <c r="D962" s="233"/>
    </row>
    <row r="963" ht="12.75" customHeight="1" spans="4:4">
      <c r="D963" s="233"/>
    </row>
    <row r="964" ht="12.75" customHeight="1" spans="4:4">
      <c r="D964" s="233"/>
    </row>
    <row r="965" ht="12.75" customHeight="1" spans="4:4">
      <c r="D965" s="233"/>
    </row>
    <row r="966" ht="12.75" customHeight="1" spans="4:4">
      <c r="D966" s="233"/>
    </row>
    <row r="967" ht="12.75" customHeight="1" spans="4:4">
      <c r="D967" s="233"/>
    </row>
    <row r="968" ht="12.75" customHeight="1" spans="4:4">
      <c r="D968" s="233"/>
    </row>
    <row r="969" ht="12.75" customHeight="1" spans="4:4">
      <c r="D969" s="233"/>
    </row>
    <row r="970" ht="12.75" customHeight="1" spans="4:4">
      <c r="D970" s="233"/>
    </row>
    <row r="971" ht="12.75" customHeight="1" spans="4:4">
      <c r="D971" s="233"/>
    </row>
    <row r="972" ht="12.75" customHeight="1" spans="4:4">
      <c r="D972" s="233"/>
    </row>
    <row r="973" ht="12.75" customHeight="1" spans="4:4">
      <c r="D973" s="233"/>
    </row>
    <row r="974" ht="12.75" customHeight="1" spans="4:4">
      <c r="D974" s="233"/>
    </row>
    <row r="975" ht="12.75" customHeight="1" spans="4:4">
      <c r="D975" s="233"/>
    </row>
    <row r="976" ht="12.75" customHeight="1" spans="4:4">
      <c r="D976" s="233"/>
    </row>
    <row r="977" ht="12.75" customHeight="1" spans="4:4">
      <c r="D977" s="233"/>
    </row>
    <row r="978" ht="12.75" customHeight="1" spans="4:4">
      <c r="D978" s="233"/>
    </row>
    <row r="979" ht="12.75" customHeight="1" spans="4:4">
      <c r="D979" s="233"/>
    </row>
    <row r="980" ht="12.75" customHeight="1" spans="4:4">
      <c r="D980" s="233"/>
    </row>
    <row r="981" ht="12.75" customHeight="1" spans="4:4">
      <c r="D981" s="233"/>
    </row>
    <row r="982" ht="12.75" customHeight="1" spans="4:4">
      <c r="D982" s="233"/>
    </row>
    <row r="983" ht="12.75" customHeight="1" spans="4:4">
      <c r="D983" s="233"/>
    </row>
    <row r="984" ht="12.75" customHeight="1" spans="4:4">
      <c r="D984" s="233"/>
    </row>
    <row r="985" ht="12.75" customHeight="1" spans="4:4">
      <c r="D985" s="233"/>
    </row>
    <row r="986" ht="12.75" customHeight="1" spans="4:4">
      <c r="D986" s="233"/>
    </row>
    <row r="987" ht="12.75" customHeight="1" spans="4:4">
      <c r="D987" s="233"/>
    </row>
    <row r="988" ht="12.75" customHeight="1" spans="4:4">
      <c r="D988" s="233"/>
    </row>
    <row r="989" ht="12.75" customHeight="1" spans="4:4">
      <c r="D989" s="233"/>
    </row>
    <row r="990" ht="12.75" customHeight="1" spans="4:4">
      <c r="D990" s="233"/>
    </row>
    <row r="991" ht="12.75" customHeight="1" spans="4:4">
      <c r="D991" s="233"/>
    </row>
    <row r="992" ht="12.75" customHeight="1" spans="4:4">
      <c r="D992" s="233"/>
    </row>
    <row r="993" ht="12.75" customHeight="1" spans="4:4">
      <c r="D993" s="233"/>
    </row>
    <row r="994" ht="12.75" customHeight="1" spans="4:4">
      <c r="D994" s="233"/>
    </row>
    <row r="995" ht="12.75" customHeight="1" spans="4:4">
      <c r="D995" s="233"/>
    </row>
    <row r="996" ht="12.75" customHeight="1" spans="4:4">
      <c r="D996" s="233"/>
    </row>
    <row r="997" ht="12.75" customHeight="1" spans="4:4">
      <c r="D997" s="233"/>
    </row>
    <row r="998" ht="12.75" customHeight="1" spans="4:4">
      <c r="D998" s="233"/>
    </row>
    <row r="999" ht="12.75" customHeight="1" spans="4:4">
      <c r="D999" s="233"/>
    </row>
    <row r="1000" ht="12.75" customHeight="1" spans="4:4">
      <c r="D1000" s="233"/>
    </row>
    <row r="1001" ht="12.75" customHeight="1" spans="4:4">
      <c r="D1001" s="233"/>
    </row>
    <row r="1002" ht="12.75" customHeight="1" spans="4:4">
      <c r="D1002" s="233"/>
    </row>
    <row r="1003" ht="12.75" customHeight="1" spans="4:4">
      <c r="D1003" s="233"/>
    </row>
    <row r="1004" ht="12.75" customHeight="1" spans="4:4">
      <c r="D1004" s="233"/>
    </row>
    <row r="1005" ht="12.75" customHeight="1" spans="4:4">
      <c r="D1005" s="233"/>
    </row>
    <row r="1006" ht="12.75" customHeight="1" spans="4:4">
      <c r="D1006" s="233"/>
    </row>
    <row r="1007" ht="12.75" customHeight="1" spans="4:4">
      <c r="D1007" s="233"/>
    </row>
    <row r="1008" ht="12.75" customHeight="1" spans="4:4">
      <c r="D1008" s="233"/>
    </row>
    <row r="1009" ht="12.75" customHeight="1" spans="4:4">
      <c r="D1009" s="233"/>
    </row>
    <row r="1010" ht="12.75" customHeight="1" spans="4:4">
      <c r="D1010" s="233"/>
    </row>
    <row r="1011" ht="12.75" customHeight="1" spans="4:4">
      <c r="D1011" s="233"/>
    </row>
    <row r="1012" ht="12.75" customHeight="1" spans="4:4">
      <c r="D1012" s="233"/>
    </row>
    <row r="1013" ht="12.75" customHeight="1" spans="4:4">
      <c r="D1013" s="233"/>
    </row>
    <row r="1014" ht="12.75" customHeight="1" spans="4:4">
      <c r="D1014" s="233"/>
    </row>
    <row r="1015" ht="12.75" customHeight="1" spans="4:4">
      <c r="D1015" s="233"/>
    </row>
    <row r="1016" ht="12.75" customHeight="1" spans="4:4">
      <c r="D1016" s="233"/>
    </row>
    <row r="1017" ht="12.75" customHeight="1" spans="4:4">
      <c r="D1017" s="233"/>
    </row>
    <row r="1018" ht="12.75" customHeight="1" spans="4:4">
      <c r="D1018" s="233"/>
    </row>
    <row r="1019" ht="12.75" customHeight="1" spans="4:4">
      <c r="D1019" s="233"/>
    </row>
    <row r="1020" ht="12.75" customHeight="1" spans="4:4">
      <c r="D1020" s="233"/>
    </row>
    <row r="1021" ht="12.75" customHeight="1" spans="4:4">
      <c r="D1021" s="233"/>
    </row>
    <row r="1022" ht="12.75" customHeight="1" spans="4:4">
      <c r="D1022" s="233"/>
    </row>
    <row r="1023" ht="12.75" customHeight="1" spans="4:4">
      <c r="D1023" s="233"/>
    </row>
    <row r="1024" ht="12.75" customHeight="1" spans="4:4">
      <c r="D1024" s="233"/>
    </row>
    <row r="1025" ht="12.75" customHeight="1" spans="4:4">
      <c r="D1025" s="233"/>
    </row>
    <row r="1026" ht="12.75" customHeight="1" spans="4:4">
      <c r="D1026" s="233"/>
    </row>
    <row r="1027" ht="12.75" customHeight="1" spans="4:4">
      <c r="D1027" s="233"/>
    </row>
    <row r="1028" ht="12.75" customHeight="1" spans="4:4">
      <c r="D1028" s="233"/>
    </row>
    <row r="1029" ht="12.75" customHeight="1" spans="4:4">
      <c r="D1029" s="233"/>
    </row>
    <row r="1030" ht="12.75" customHeight="1" spans="4:4">
      <c r="D1030" s="233"/>
    </row>
    <row r="1031" ht="12.75" customHeight="1" spans="4:4">
      <c r="D1031" s="233"/>
    </row>
    <row r="1032" ht="12.75" customHeight="1" spans="4:4">
      <c r="D1032" s="233"/>
    </row>
    <row r="1033" ht="12.75" customHeight="1" spans="4:4">
      <c r="D1033" s="233"/>
    </row>
    <row r="1034" ht="12.75" customHeight="1" spans="4:4">
      <c r="D1034" s="233"/>
    </row>
    <row r="1035" ht="12.75" customHeight="1" spans="4:4">
      <c r="D1035" s="233"/>
    </row>
    <row r="1036" ht="12.75" customHeight="1" spans="4:4">
      <c r="D1036" s="233"/>
    </row>
    <row r="1037" ht="12.75" customHeight="1" spans="4:4">
      <c r="D1037" s="233"/>
    </row>
    <row r="1038" ht="12.75" customHeight="1" spans="4:4">
      <c r="D1038" s="233"/>
    </row>
    <row r="1039" ht="12.75" customHeight="1" spans="4:4">
      <c r="D1039" s="233"/>
    </row>
  </sheetData>
  <mergeCells count="31">
    <mergeCell ref="C1:D1"/>
    <mergeCell ref="E1:G1"/>
    <mergeCell ref="H1:J1"/>
    <mergeCell ref="C2:D2"/>
    <mergeCell ref="E2:G2"/>
    <mergeCell ref="C3:D3"/>
    <mergeCell ref="E3:G3"/>
    <mergeCell ref="A6:B6"/>
    <mergeCell ref="G91:I91"/>
    <mergeCell ref="A97:C97"/>
    <mergeCell ref="G97:J97"/>
    <mergeCell ref="A98:C98"/>
    <mergeCell ref="A101:D101"/>
    <mergeCell ref="A102:D102"/>
    <mergeCell ref="A103:D103"/>
    <mergeCell ref="A104:D104"/>
    <mergeCell ref="A110:D110"/>
    <mergeCell ref="A111:D111"/>
    <mergeCell ref="A112:D112"/>
    <mergeCell ref="A113:D11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1:B3"/>
  </mergeCells>
  <dataValidations count="1">
    <dataValidation type="list" allowBlank="1" sqref="M14:M27">
      <formula1>"SINAPI,SINAPI-I,SICRO,Composição,Cotação"</formula1>
    </dataValidation>
  </dataValidations>
  <printOptions horizontalCentered="1"/>
  <pageMargins left="0.236220472440945" right="0.236220472440945" top="0.748031496062992" bottom="0.748031496062992" header="0" footer="0"/>
  <pageSetup paperSize="9" scale="62" fitToHeight="0" orientation="portrait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D1036"/>
  <sheetViews>
    <sheetView showGridLines="0" tabSelected="1" view="pageBreakPreview" zoomScale="70" zoomScaleNormal="100" workbookViewId="0">
      <selection activeCell="C39" sqref="C39:L39"/>
    </sheetView>
  </sheetViews>
  <sheetFormatPr defaultColWidth="12.5714285714286" defaultRowHeight="15" customHeight="1"/>
  <cols>
    <col min="1" max="1" width="5.42857142857143" customWidth="1"/>
    <col min="2" max="2" width="8.14285714285714" customWidth="1"/>
    <col min="3" max="3" width="7.71428571428571" customWidth="1"/>
    <col min="4" max="4" width="69" customWidth="1"/>
    <col min="5" max="5" width="10.2857142857143" customWidth="1"/>
    <col min="6" max="6" width="11.7142857142857" customWidth="1"/>
    <col min="7" max="7" width="12.8571428571429" customWidth="1"/>
    <col min="8" max="8" width="9.14285714285714" customWidth="1"/>
    <col min="9" max="9" width="13.2857142857143" customWidth="1"/>
    <col min="10" max="10" width="15.7142857142857" customWidth="1"/>
    <col min="11" max="12" width="11.4285714285714" customWidth="1"/>
    <col min="13" max="26" width="8" customWidth="1"/>
    <col min="27" max="30" width="12.7142857142857" customWidth="1"/>
  </cols>
  <sheetData>
    <row r="1" ht="11.25" customHeight="1" spans="1:10">
      <c r="A1" s="73" t="s">
        <v>0</v>
      </c>
      <c r="B1" s="64"/>
      <c r="C1" s="74" t="s">
        <v>1</v>
      </c>
      <c r="D1" s="37"/>
      <c r="E1" s="75" t="s">
        <v>2</v>
      </c>
      <c r="F1" s="36"/>
      <c r="G1" s="37"/>
      <c r="H1" s="75"/>
      <c r="I1" s="36"/>
      <c r="J1" s="37"/>
    </row>
    <row r="2" ht="25.5" customHeight="1" spans="1:10">
      <c r="A2" s="76"/>
      <c r="B2" s="77"/>
      <c r="C2" s="74" t="s">
        <v>4</v>
      </c>
      <c r="D2" s="37"/>
      <c r="E2" s="78" t="s">
        <v>5</v>
      </c>
      <c r="F2" s="36"/>
      <c r="G2" s="37"/>
      <c r="H2" s="79" t="s">
        <v>6</v>
      </c>
      <c r="I2" s="181" t="s">
        <v>7</v>
      </c>
      <c r="J2" s="79" t="s">
        <v>8</v>
      </c>
    </row>
    <row r="3" ht="12.75" customHeight="1" spans="1:10">
      <c r="A3" s="52"/>
      <c r="B3" s="32"/>
      <c r="C3" s="74" t="s">
        <v>9</v>
      </c>
      <c r="D3" s="37"/>
      <c r="E3" s="78"/>
      <c r="F3" s="36"/>
      <c r="G3" s="37"/>
      <c r="H3" s="80" t="e">
        <f>#REF!</f>
        <v>#REF!</v>
      </c>
      <c r="I3" s="182" t="e">
        <f>#REF!</f>
        <v>#REF!</v>
      </c>
      <c r="J3" s="80" t="e">
        <f>#REF!</f>
        <v>#REF!</v>
      </c>
    </row>
    <row r="4" customHeight="1" spans="1:10">
      <c r="A4" s="81" t="s">
        <v>10</v>
      </c>
      <c r="B4" s="81" t="s">
        <v>11</v>
      </c>
      <c r="C4" s="82" t="s">
        <v>12</v>
      </c>
      <c r="D4" s="81" t="s">
        <v>13</v>
      </c>
      <c r="E4" s="81" t="s">
        <v>14</v>
      </c>
      <c r="F4" s="81" t="s">
        <v>15</v>
      </c>
      <c r="G4" s="81" t="s">
        <v>16</v>
      </c>
      <c r="H4" s="83" t="s">
        <v>17</v>
      </c>
      <c r="I4" s="81" t="s">
        <v>18</v>
      </c>
      <c r="J4" s="81" t="s">
        <v>19</v>
      </c>
    </row>
    <row r="5" ht="33" customHeight="1" spans="1:10">
      <c r="A5" s="66"/>
      <c r="B5" s="66"/>
      <c r="C5" s="66"/>
      <c r="D5" s="66"/>
      <c r="E5" s="66"/>
      <c r="F5" s="66"/>
      <c r="G5" s="66"/>
      <c r="H5" s="66"/>
      <c r="I5" s="66"/>
      <c r="J5" s="66"/>
    </row>
    <row r="6" ht="33" customHeight="1" spans="1:10">
      <c r="A6" s="84" t="s">
        <v>20</v>
      </c>
      <c r="B6" s="51"/>
      <c r="C6" s="85"/>
      <c r="D6" s="86" t="s">
        <v>21</v>
      </c>
      <c r="E6" s="86"/>
      <c r="F6" s="86"/>
      <c r="G6" s="86"/>
      <c r="H6" s="86"/>
      <c r="I6" s="86"/>
      <c r="J6" s="183">
        <f>J7+J23+J25+J30+J35+J41+J48+J51+J61+J74</f>
        <v>0</v>
      </c>
    </row>
    <row r="7" ht="13.5" customHeight="1" spans="1:10">
      <c r="A7" s="87" t="s">
        <v>22</v>
      </c>
      <c r="B7" s="88"/>
      <c r="C7" s="89"/>
      <c r="D7" s="90" t="s">
        <v>23</v>
      </c>
      <c r="E7" s="88"/>
      <c r="F7" s="91"/>
      <c r="G7" s="92"/>
      <c r="H7" s="90"/>
      <c r="I7" s="184"/>
      <c r="J7" s="185">
        <f>SUM(J8:J22)</f>
        <v>0</v>
      </c>
    </row>
    <row r="8" ht="14.25" spans="1:30">
      <c r="A8" s="93">
        <v>45292</v>
      </c>
      <c r="B8" s="94" t="s">
        <v>24</v>
      </c>
      <c r="C8" s="95">
        <v>7258</v>
      </c>
      <c r="D8" s="96" t="s">
        <v>25</v>
      </c>
      <c r="E8" s="97" t="s">
        <v>26</v>
      </c>
      <c r="F8" s="98"/>
      <c r="G8" s="98"/>
      <c r="H8" s="97"/>
      <c r="I8" s="186"/>
      <c r="J8" s="134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187"/>
      <c r="AA8" s="187"/>
      <c r="AB8" s="188"/>
      <c r="AC8" s="188"/>
      <c r="AD8" s="188"/>
    </row>
    <row r="9" ht="14.25" spans="1:30">
      <c r="A9" s="93">
        <v>45323</v>
      </c>
      <c r="B9" s="94" t="s">
        <v>24</v>
      </c>
      <c r="C9" s="99">
        <v>92479</v>
      </c>
      <c r="D9" s="100" t="s">
        <v>27</v>
      </c>
      <c r="E9" s="97" t="s">
        <v>28</v>
      </c>
      <c r="F9" s="98"/>
      <c r="G9" s="98"/>
      <c r="H9" s="97"/>
      <c r="I9" s="186"/>
      <c r="J9" s="134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Y9" s="187"/>
      <c r="Z9" s="187"/>
      <c r="AA9" s="187"/>
      <c r="AB9" s="188"/>
      <c r="AC9" s="188"/>
      <c r="AD9" s="188"/>
    </row>
    <row r="10" ht="38.25" spans="1:30">
      <c r="A10" s="93">
        <v>45352</v>
      </c>
      <c r="B10" s="94" t="s">
        <v>24</v>
      </c>
      <c r="C10" s="101">
        <v>92759</v>
      </c>
      <c r="D10" s="100" t="s">
        <v>29</v>
      </c>
      <c r="E10" s="97" t="s">
        <v>30</v>
      </c>
      <c r="F10" s="98"/>
      <c r="G10" s="98"/>
      <c r="H10" s="97"/>
      <c r="I10" s="186"/>
      <c r="J10" s="134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87"/>
      <c r="AB10" s="188"/>
      <c r="AC10" s="188"/>
      <c r="AD10" s="188"/>
    </row>
    <row r="11" ht="38.25" spans="1:30">
      <c r="A11" s="93">
        <v>45383</v>
      </c>
      <c r="B11" s="94" t="s">
        <v>24</v>
      </c>
      <c r="C11" s="99">
        <v>92760</v>
      </c>
      <c r="D11" s="100" t="s">
        <v>31</v>
      </c>
      <c r="E11" s="97" t="s">
        <v>30</v>
      </c>
      <c r="F11" s="98"/>
      <c r="G11" s="98"/>
      <c r="H11" s="97"/>
      <c r="I11" s="186"/>
      <c r="J11" s="134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187"/>
      <c r="Y11" s="187"/>
      <c r="Z11" s="187"/>
      <c r="AA11" s="187"/>
      <c r="AB11" s="188"/>
      <c r="AC11" s="188"/>
      <c r="AD11" s="188"/>
    </row>
    <row r="12" ht="38.25" spans="1:30">
      <c r="A12" s="93">
        <v>45413</v>
      </c>
      <c r="B12" s="94" t="s">
        <v>24</v>
      </c>
      <c r="C12" s="102">
        <v>92761</v>
      </c>
      <c r="D12" s="100" t="s">
        <v>32</v>
      </c>
      <c r="E12" s="97" t="s">
        <v>30</v>
      </c>
      <c r="F12" s="98"/>
      <c r="G12" s="98"/>
      <c r="H12" s="97"/>
      <c r="I12" s="186"/>
      <c r="J12" s="134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8"/>
      <c r="AC12" s="188"/>
      <c r="AD12" s="188"/>
    </row>
    <row r="13" ht="25.5" spans="1:30">
      <c r="A13" s="93">
        <v>45444</v>
      </c>
      <c r="B13" s="94" t="s">
        <v>24</v>
      </c>
      <c r="C13" s="103">
        <v>94971</v>
      </c>
      <c r="D13" s="96" t="s">
        <v>33</v>
      </c>
      <c r="E13" s="97" t="s">
        <v>34</v>
      </c>
      <c r="F13" s="98"/>
      <c r="G13" s="98"/>
      <c r="H13" s="97"/>
      <c r="I13" s="186"/>
      <c r="J13" s="134"/>
      <c r="K13" s="187"/>
      <c r="L13" s="187"/>
      <c r="M13" s="187"/>
      <c r="N13" s="187"/>
      <c r="O13" s="187"/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87"/>
      <c r="AB13" s="188"/>
      <c r="AC13" s="188"/>
      <c r="AD13" s="188"/>
    </row>
    <row r="14" ht="25.5" spans="1:30">
      <c r="A14" s="93">
        <v>45474</v>
      </c>
      <c r="B14" s="94" t="s">
        <v>24</v>
      </c>
      <c r="C14" s="102">
        <v>96536</v>
      </c>
      <c r="D14" s="104" t="s">
        <v>35</v>
      </c>
      <c r="E14" s="97" t="s">
        <v>28</v>
      </c>
      <c r="F14" s="98"/>
      <c r="G14" s="98"/>
      <c r="H14" s="97"/>
      <c r="I14" s="186"/>
      <c r="J14" s="134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8"/>
      <c r="AC14" s="188"/>
      <c r="AD14" s="188"/>
    </row>
    <row r="15" ht="25.5" spans="1:30">
      <c r="A15" s="93">
        <v>45505</v>
      </c>
      <c r="B15" s="94" t="s">
        <v>24</v>
      </c>
      <c r="C15" s="105">
        <v>96543</v>
      </c>
      <c r="D15" s="104" t="s">
        <v>36</v>
      </c>
      <c r="E15" s="97" t="s">
        <v>30</v>
      </c>
      <c r="F15" s="98"/>
      <c r="G15" s="98"/>
      <c r="H15" s="97"/>
      <c r="I15" s="186"/>
      <c r="J15" s="134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8"/>
      <c r="AC15" s="188"/>
      <c r="AD15" s="188"/>
    </row>
    <row r="16" ht="25.5" spans="1:30">
      <c r="A16" s="93">
        <v>45536</v>
      </c>
      <c r="B16" s="94" t="s">
        <v>24</v>
      </c>
      <c r="C16" s="102">
        <v>96545</v>
      </c>
      <c r="D16" s="104" t="s">
        <v>37</v>
      </c>
      <c r="E16" s="97" t="s">
        <v>30</v>
      </c>
      <c r="F16" s="98"/>
      <c r="G16" s="98"/>
      <c r="H16" s="97"/>
      <c r="I16" s="186"/>
      <c r="J16" s="134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8"/>
      <c r="AC16" s="188"/>
      <c r="AD16" s="188"/>
    </row>
    <row r="17" ht="25.5" spans="1:30">
      <c r="A17" s="93">
        <v>45566</v>
      </c>
      <c r="B17" s="94" t="s">
        <v>24</v>
      </c>
      <c r="C17" s="102">
        <v>96546</v>
      </c>
      <c r="D17" s="104" t="s">
        <v>38</v>
      </c>
      <c r="E17" s="97" t="s">
        <v>30</v>
      </c>
      <c r="F17" s="98"/>
      <c r="G17" s="98"/>
      <c r="H17" s="97"/>
      <c r="I17" s="186"/>
      <c r="J17" s="134"/>
      <c r="K17" s="187"/>
      <c r="L17" s="187"/>
      <c r="M17" s="187"/>
      <c r="N17" s="187"/>
      <c r="O17" s="187"/>
      <c r="P17" s="187"/>
      <c r="Q17" s="187"/>
      <c r="R17" s="187"/>
      <c r="S17" s="187"/>
      <c r="T17" s="187"/>
      <c r="U17" s="187"/>
      <c r="V17" s="187"/>
      <c r="W17" s="187"/>
      <c r="X17" s="187"/>
      <c r="Y17" s="187"/>
      <c r="Z17" s="187"/>
      <c r="AA17" s="187"/>
      <c r="AB17" s="188"/>
      <c r="AC17" s="188"/>
      <c r="AD17" s="188"/>
    </row>
    <row r="18" ht="25.5" spans="1:30">
      <c r="A18" s="93">
        <v>45597</v>
      </c>
      <c r="B18" s="94" t="s">
        <v>24</v>
      </c>
      <c r="C18" s="102">
        <v>96617</v>
      </c>
      <c r="D18" s="104" t="s">
        <v>39</v>
      </c>
      <c r="E18" s="97" t="s">
        <v>28</v>
      </c>
      <c r="F18" s="106"/>
      <c r="G18" s="98"/>
      <c r="H18" s="97"/>
      <c r="I18" s="186"/>
      <c r="J18" s="134"/>
      <c r="K18" s="187"/>
      <c r="L18" s="187"/>
      <c r="M18" s="187"/>
      <c r="N18" s="187"/>
      <c r="O18" s="187"/>
      <c r="P18" s="187"/>
      <c r="Q18" s="187"/>
      <c r="R18" s="187"/>
      <c r="S18" s="187"/>
      <c r="T18" s="187"/>
      <c r="U18" s="187"/>
      <c r="V18" s="187"/>
      <c r="W18" s="187"/>
      <c r="X18" s="187"/>
      <c r="Y18" s="187"/>
      <c r="Z18" s="187"/>
      <c r="AA18" s="187"/>
      <c r="AB18" s="188"/>
      <c r="AC18" s="188"/>
      <c r="AD18" s="188"/>
    </row>
    <row r="19" ht="25.5" spans="1:30">
      <c r="A19" s="93">
        <v>45627</v>
      </c>
      <c r="B19" s="94" t="s">
        <v>24</v>
      </c>
      <c r="C19" s="102">
        <v>98557</v>
      </c>
      <c r="D19" s="104" t="s">
        <v>40</v>
      </c>
      <c r="E19" s="97" t="s">
        <v>28</v>
      </c>
      <c r="F19" s="106"/>
      <c r="G19" s="98"/>
      <c r="H19" s="97"/>
      <c r="I19" s="186"/>
      <c r="J19" s="134"/>
      <c r="K19" s="187"/>
      <c r="L19" s="187"/>
      <c r="M19" s="187"/>
      <c r="N19" s="187"/>
      <c r="O19" s="187"/>
      <c r="P19" s="187"/>
      <c r="Q19" s="187"/>
      <c r="R19" s="187"/>
      <c r="S19" s="187"/>
      <c r="T19" s="187"/>
      <c r="U19" s="187"/>
      <c r="V19" s="187"/>
      <c r="W19" s="187"/>
      <c r="X19" s="187"/>
      <c r="Y19" s="187"/>
      <c r="Z19" s="187"/>
      <c r="AA19" s="187"/>
      <c r="AB19" s="188"/>
      <c r="AC19" s="188"/>
      <c r="AD19" s="188"/>
    </row>
    <row r="20" ht="25.5" spans="1:30">
      <c r="A20" s="107" t="s">
        <v>41</v>
      </c>
      <c r="B20" s="94" t="s">
        <v>24</v>
      </c>
      <c r="C20" s="102">
        <v>96526</v>
      </c>
      <c r="D20" s="104" t="s">
        <v>42</v>
      </c>
      <c r="E20" s="97" t="s">
        <v>34</v>
      </c>
      <c r="F20" s="106"/>
      <c r="G20" s="98"/>
      <c r="H20" s="97"/>
      <c r="I20" s="186"/>
      <c r="J20" s="134"/>
      <c r="K20" s="187"/>
      <c r="L20" s="187"/>
      <c r="M20" s="187"/>
      <c r="N20" s="187"/>
      <c r="O20" s="187"/>
      <c r="P20" s="187"/>
      <c r="Q20" s="187"/>
      <c r="R20" s="187"/>
      <c r="S20" s="187"/>
      <c r="T20" s="187"/>
      <c r="U20" s="187"/>
      <c r="V20" s="187"/>
      <c r="W20" s="187"/>
      <c r="X20" s="187"/>
      <c r="Y20" s="187"/>
      <c r="Z20" s="187"/>
      <c r="AA20" s="187"/>
      <c r="AB20" s="188"/>
      <c r="AC20" s="188"/>
      <c r="AD20" s="188"/>
    </row>
    <row r="21" ht="25.5" spans="1:30">
      <c r="A21" s="107" t="s">
        <v>43</v>
      </c>
      <c r="B21" s="94" t="s">
        <v>24</v>
      </c>
      <c r="C21" s="108" t="s">
        <v>55</v>
      </c>
      <c r="D21" s="109" t="s">
        <v>56</v>
      </c>
      <c r="E21" s="97" t="s">
        <v>50</v>
      </c>
      <c r="F21" s="98"/>
      <c r="G21" s="98"/>
      <c r="H21" s="97"/>
      <c r="I21" s="186"/>
      <c r="J21" s="134"/>
      <c r="K21" s="188"/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188"/>
      <c r="W21" s="188"/>
      <c r="X21" s="188"/>
      <c r="Y21" s="188"/>
      <c r="Z21" s="188"/>
      <c r="AA21" s="188"/>
      <c r="AB21" s="188"/>
      <c r="AC21" s="188"/>
      <c r="AD21" s="188"/>
    </row>
    <row r="22" ht="12.75" spans="1:30">
      <c r="A22" s="107" t="s">
        <v>47</v>
      </c>
      <c r="B22" s="94" t="s">
        <v>24</v>
      </c>
      <c r="C22" s="110" t="s">
        <v>58</v>
      </c>
      <c r="D22" s="109" t="s">
        <v>59</v>
      </c>
      <c r="E22" s="97" t="s">
        <v>60</v>
      </c>
      <c r="F22" s="98"/>
      <c r="G22" s="98"/>
      <c r="H22" s="97"/>
      <c r="I22" s="186"/>
      <c r="J22" s="134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88"/>
      <c r="AA22" s="188"/>
      <c r="AB22" s="188"/>
      <c r="AC22" s="188"/>
      <c r="AD22" s="188"/>
    </row>
    <row r="23" ht="12.75" customHeight="1" spans="1:13">
      <c r="A23" s="87" t="s">
        <v>61</v>
      </c>
      <c r="B23" s="90"/>
      <c r="C23" s="89"/>
      <c r="D23" s="111" t="s">
        <v>62</v>
      </c>
      <c r="E23" s="90"/>
      <c r="F23" s="90"/>
      <c r="G23" s="90"/>
      <c r="H23" s="90"/>
      <c r="I23" s="90"/>
      <c r="J23" s="189"/>
      <c r="M23" s="1"/>
    </row>
    <row r="24" ht="42" customHeight="1" spans="1:30">
      <c r="A24" s="112" t="s">
        <v>63</v>
      </c>
      <c r="B24" s="113" t="s">
        <v>24</v>
      </c>
      <c r="C24" s="114" t="s">
        <v>64</v>
      </c>
      <c r="D24" s="115" t="s">
        <v>65</v>
      </c>
      <c r="E24" s="97" t="s">
        <v>50</v>
      </c>
      <c r="F24" s="116"/>
      <c r="G24" s="117"/>
      <c r="H24" s="118"/>
      <c r="I24" s="190"/>
      <c r="J24" s="134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ht="12.75" customHeight="1" spans="1:10">
      <c r="A25" s="87" t="s">
        <v>66</v>
      </c>
      <c r="B25" s="90"/>
      <c r="C25" s="89"/>
      <c r="D25" s="111" t="s">
        <v>67</v>
      </c>
      <c r="E25" s="88"/>
      <c r="F25" s="92"/>
      <c r="G25" s="92"/>
      <c r="H25" s="88"/>
      <c r="I25" s="88"/>
      <c r="J25" s="189"/>
    </row>
    <row r="26" ht="51" spans="1:30">
      <c r="A26" s="112" t="s">
        <v>68</v>
      </c>
      <c r="B26" s="113" t="s">
        <v>24</v>
      </c>
      <c r="C26" s="119" t="s">
        <v>69</v>
      </c>
      <c r="D26" s="120" t="s">
        <v>70</v>
      </c>
      <c r="E26" s="97" t="s">
        <v>50</v>
      </c>
      <c r="F26" s="116"/>
      <c r="G26" s="116"/>
      <c r="H26" s="118"/>
      <c r="I26" s="190"/>
      <c r="J26" s="134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ht="38.25" spans="1:30">
      <c r="A27" s="121" t="s">
        <v>71</v>
      </c>
      <c r="B27" s="113" t="s">
        <v>24</v>
      </c>
      <c r="C27" s="122" t="s">
        <v>72</v>
      </c>
      <c r="D27" s="123" t="s">
        <v>73</v>
      </c>
      <c r="E27" s="97" t="s">
        <v>50</v>
      </c>
      <c r="F27" s="116"/>
      <c r="G27" s="124"/>
      <c r="H27" s="118"/>
      <c r="I27" s="190"/>
      <c r="J27" s="134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ht="12.75" spans="1:30">
      <c r="A28" s="125">
        <v>45354</v>
      </c>
      <c r="B28" s="113" t="s">
        <v>24</v>
      </c>
      <c r="C28" s="126" t="s">
        <v>74</v>
      </c>
      <c r="D28" s="120" t="s">
        <v>75</v>
      </c>
      <c r="E28" s="127" t="s">
        <v>76</v>
      </c>
      <c r="F28" s="128"/>
      <c r="G28" s="128"/>
      <c r="H28" s="118"/>
      <c r="I28" s="190"/>
      <c r="J28" s="134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ht="25.5" spans="1:30">
      <c r="A29" s="125">
        <v>45385</v>
      </c>
      <c r="B29" s="113" t="s">
        <v>24</v>
      </c>
      <c r="C29" s="110" t="s">
        <v>77</v>
      </c>
      <c r="D29" s="129" t="s">
        <v>78</v>
      </c>
      <c r="E29" s="65" t="s">
        <v>50</v>
      </c>
      <c r="F29" s="128"/>
      <c r="G29" s="128"/>
      <c r="H29" s="127"/>
      <c r="I29" s="191"/>
      <c r="J29" s="128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ht="13.5" customHeight="1" spans="1:10">
      <c r="A30" s="87" t="s">
        <v>79</v>
      </c>
      <c r="B30" s="90"/>
      <c r="C30" s="89"/>
      <c r="D30" s="90" t="s">
        <v>80</v>
      </c>
      <c r="E30" s="88"/>
      <c r="F30" s="92"/>
      <c r="G30" s="92"/>
      <c r="H30" s="88"/>
      <c r="I30" s="88"/>
      <c r="J30" s="189"/>
    </row>
    <row r="31" ht="25.5" spans="1:30">
      <c r="A31" s="112" t="s">
        <v>81</v>
      </c>
      <c r="B31" s="130" t="s">
        <v>24</v>
      </c>
      <c r="C31" s="114" t="s">
        <v>215</v>
      </c>
      <c r="D31" s="129" t="s">
        <v>216</v>
      </c>
      <c r="E31" s="97" t="s">
        <v>50</v>
      </c>
      <c r="F31" s="116"/>
      <c r="G31" s="116"/>
      <c r="H31" s="118"/>
      <c r="I31" s="190"/>
      <c r="J31" s="134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ht="38.25" spans="1:30">
      <c r="A32" s="131" t="s">
        <v>84</v>
      </c>
      <c r="B32" s="130" t="s">
        <v>24</v>
      </c>
      <c r="C32" s="132" t="s">
        <v>85</v>
      </c>
      <c r="D32" s="133" t="s">
        <v>86</v>
      </c>
      <c r="E32" s="97" t="s">
        <v>46</v>
      </c>
      <c r="F32" s="134"/>
      <c r="G32" s="135"/>
      <c r="H32" s="109"/>
      <c r="I32" s="192"/>
      <c r="J32" s="134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ht="38.25" spans="1:30">
      <c r="A33" s="131" t="s">
        <v>87</v>
      </c>
      <c r="B33" s="130" t="s">
        <v>24</v>
      </c>
      <c r="C33" s="132" t="s">
        <v>88</v>
      </c>
      <c r="D33" s="133" t="s">
        <v>89</v>
      </c>
      <c r="E33" s="97" t="s">
        <v>50</v>
      </c>
      <c r="F33" s="134"/>
      <c r="G33" s="136"/>
      <c r="H33" s="109"/>
      <c r="I33" s="192"/>
      <c r="J33" s="134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ht="51" spans="1:30">
      <c r="A34" s="137" t="s">
        <v>90</v>
      </c>
      <c r="B34" s="94" t="s">
        <v>24</v>
      </c>
      <c r="C34" s="138" t="s">
        <v>88</v>
      </c>
      <c r="D34" s="120" t="s">
        <v>91</v>
      </c>
      <c r="E34" s="97" t="s">
        <v>50</v>
      </c>
      <c r="F34" s="134"/>
      <c r="G34" s="139"/>
      <c r="H34" s="109"/>
      <c r="I34" s="193"/>
      <c r="J34" s="134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ht="13.5" customHeight="1" spans="1:30">
      <c r="A35" s="140" t="s">
        <v>92</v>
      </c>
      <c r="B35" s="141"/>
      <c r="C35" s="142"/>
      <c r="D35" s="141" t="s">
        <v>93</v>
      </c>
      <c r="E35" s="143"/>
      <c r="F35" s="144"/>
      <c r="G35" s="144"/>
      <c r="H35" s="143"/>
      <c r="I35" s="143"/>
      <c r="J35" s="189"/>
      <c r="K35" s="194"/>
      <c r="L35" s="194"/>
      <c r="M35" s="195"/>
      <c r="N35" s="195"/>
      <c r="O35" s="195"/>
      <c r="P35" s="195"/>
      <c r="Q35" s="195"/>
      <c r="R35" s="195"/>
      <c r="S35" s="195"/>
      <c r="T35" s="195"/>
      <c r="U35" s="195"/>
      <c r="V35" s="195"/>
      <c r="W35" s="195"/>
      <c r="X35" s="195"/>
      <c r="Y35" s="195"/>
      <c r="Z35" s="195"/>
      <c r="AA35" s="195"/>
      <c r="AB35" s="195"/>
      <c r="AC35" s="195"/>
      <c r="AD35" s="195"/>
    </row>
    <row r="36" ht="38.25" spans="1:30">
      <c r="A36" s="137" t="s">
        <v>94</v>
      </c>
      <c r="B36" s="94" t="s">
        <v>24</v>
      </c>
      <c r="C36" s="138" t="s">
        <v>95</v>
      </c>
      <c r="D36" s="145" t="s">
        <v>96</v>
      </c>
      <c r="E36" s="97" t="s">
        <v>50</v>
      </c>
      <c r="F36" s="134"/>
      <c r="G36" s="139"/>
      <c r="H36" s="109"/>
      <c r="I36" s="192"/>
      <c r="J36" s="134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ht="51" spans="1:30">
      <c r="A37" s="137" t="s">
        <v>97</v>
      </c>
      <c r="B37" s="94" t="s">
        <v>24</v>
      </c>
      <c r="C37" s="138" t="s">
        <v>98</v>
      </c>
      <c r="D37" s="146" t="s">
        <v>99</v>
      </c>
      <c r="E37" s="97" t="s">
        <v>50</v>
      </c>
      <c r="F37" s="134"/>
      <c r="G37" s="139"/>
      <c r="H37" s="109"/>
      <c r="I37" s="193"/>
      <c r="J37" s="134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ht="38.25" spans="1:30">
      <c r="A38" s="137" t="s">
        <v>100</v>
      </c>
      <c r="B38" s="94" t="s">
        <v>24</v>
      </c>
      <c r="C38" s="138" t="s">
        <v>101</v>
      </c>
      <c r="D38" s="146" t="s">
        <v>102</v>
      </c>
      <c r="E38" s="97" t="s">
        <v>50</v>
      </c>
      <c r="F38" s="134"/>
      <c r="G38" s="139"/>
      <c r="H38" s="109"/>
      <c r="I38" s="192"/>
      <c r="J38" s="134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ht="38.25" spans="1:30">
      <c r="A39" s="137" t="s">
        <v>103</v>
      </c>
      <c r="B39" s="94" t="s">
        <v>24</v>
      </c>
      <c r="C39" s="147">
        <v>87775</v>
      </c>
      <c r="D39" s="148" t="s">
        <v>104</v>
      </c>
      <c r="E39" s="97" t="s">
        <v>50</v>
      </c>
      <c r="F39" s="149"/>
      <c r="G39" s="139"/>
      <c r="H39" s="109"/>
      <c r="I39" s="192"/>
      <c r="J39" s="134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ht="51" spans="1:30">
      <c r="A40" s="137" t="s">
        <v>105</v>
      </c>
      <c r="B40" s="94" t="s">
        <v>24</v>
      </c>
      <c r="C40" s="150">
        <v>93393</v>
      </c>
      <c r="D40" s="151" t="s">
        <v>106</v>
      </c>
      <c r="E40" s="152" t="s">
        <v>107</v>
      </c>
      <c r="F40" s="149"/>
      <c r="G40" s="139"/>
      <c r="H40" s="109"/>
      <c r="I40" s="192"/>
      <c r="J40" s="134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ht="13.5" customHeight="1" spans="1:30">
      <c r="A41" s="87" t="s">
        <v>108</v>
      </c>
      <c r="B41" s="90"/>
      <c r="C41" s="89"/>
      <c r="D41" s="153" t="s">
        <v>109</v>
      </c>
      <c r="E41" s="88"/>
      <c r="F41" s="88"/>
      <c r="G41" s="88"/>
      <c r="H41" s="88"/>
      <c r="I41" s="88"/>
      <c r="J41" s="189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ht="25.5" spans="1:30">
      <c r="A42" s="137" t="s">
        <v>110</v>
      </c>
      <c r="B42" s="94" t="s">
        <v>24</v>
      </c>
      <c r="C42" s="147">
        <v>91338</v>
      </c>
      <c r="D42" s="145" t="s">
        <v>111</v>
      </c>
      <c r="E42" s="97" t="s">
        <v>50</v>
      </c>
      <c r="F42" s="116"/>
      <c r="G42" s="154"/>
      <c r="H42" s="115"/>
      <c r="I42" s="190"/>
      <c r="J42" s="134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ht="51" spans="1:30">
      <c r="A43" s="137" t="s">
        <v>110</v>
      </c>
      <c r="B43" s="94" t="s">
        <v>24</v>
      </c>
      <c r="C43" s="147">
        <v>91314</v>
      </c>
      <c r="D43" s="145" t="s">
        <v>112</v>
      </c>
      <c r="E43" s="97" t="s">
        <v>113</v>
      </c>
      <c r="F43" s="116"/>
      <c r="G43" s="154"/>
      <c r="H43" s="115"/>
      <c r="I43" s="190"/>
      <c r="J43" s="134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ht="51" spans="1:30">
      <c r="A44" s="137" t="s">
        <v>114</v>
      </c>
      <c r="B44" s="94" t="s">
        <v>24</v>
      </c>
      <c r="C44" s="147" t="s">
        <v>115</v>
      </c>
      <c r="D44" s="120" t="s">
        <v>116</v>
      </c>
      <c r="E44" s="97" t="s">
        <v>50</v>
      </c>
      <c r="F44" s="134"/>
      <c r="G44" s="139"/>
      <c r="H44" s="109"/>
      <c r="I44" s="190"/>
      <c r="J44" s="134"/>
      <c r="K44" s="196"/>
      <c r="L44" s="196"/>
      <c r="M44" s="196"/>
      <c r="N44" s="1"/>
      <c r="O44" s="1"/>
      <c r="P44" s="196"/>
      <c r="Q44" s="196"/>
      <c r="R44" s="196"/>
      <c r="S44" s="196"/>
      <c r="T44" s="196"/>
      <c r="U44" s="196"/>
      <c r="V44" s="196"/>
      <c r="W44" s="196"/>
      <c r="X44" s="196"/>
      <c r="Y44" s="196"/>
      <c r="Z44" s="196"/>
      <c r="AA44" s="1"/>
      <c r="AB44" s="1"/>
      <c r="AC44" s="1"/>
      <c r="AD44" s="1"/>
    </row>
    <row r="45" ht="38.25" spans="1:30">
      <c r="A45" s="155">
        <v>45357</v>
      </c>
      <c r="B45" s="94" t="s">
        <v>24</v>
      </c>
      <c r="C45" s="126" t="s">
        <v>117</v>
      </c>
      <c r="D45" s="156" t="s">
        <v>118</v>
      </c>
      <c r="E45" s="97" t="s">
        <v>50</v>
      </c>
      <c r="F45" s="134"/>
      <c r="G45" s="139"/>
      <c r="H45" s="109"/>
      <c r="I45" s="190"/>
      <c r="J45" s="134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ht="25.5" spans="1:30">
      <c r="A46" s="157">
        <v>45388</v>
      </c>
      <c r="B46" s="94" t="s">
        <v>24</v>
      </c>
      <c r="C46" s="126" t="s">
        <v>119</v>
      </c>
      <c r="D46" s="156" t="s">
        <v>120</v>
      </c>
      <c r="E46" s="97" t="s">
        <v>50</v>
      </c>
      <c r="F46" s="134"/>
      <c r="G46" s="139"/>
      <c r="H46" s="109"/>
      <c r="I46" s="190"/>
      <c r="J46" s="134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ht="38.25" spans="1:30">
      <c r="A47" s="157">
        <v>45418</v>
      </c>
      <c r="B47" s="94" t="s">
        <v>24</v>
      </c>
      <c r="C47" s="126" t="s">
        <v>121</v>
      </c>
      <c r="D47" s="156" t="s">
        <v>122</v>
      </c>
      <c r="E47" s="97" t="s">
        <v>50</v>
      </c>
      <c r="F47" s="134"/>
      <c r="G47" s="139"/>
      <c r="H47" s="109"/>
      <c r="I47" s="190"/>
      <c r="J47" s="134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ht="13.5" customHeight="1" spans="1:30">
      <c r="A48" s="87" t="s">
        <v>123</v>
      </c>
      <c r="B48" s="90"/>
      <c r="C48" s="89"/>
      <c r="D48" s="153" t="s">
        <v>124</v>
      </c>
      <c r="E48" s="88"/>
      <c r="F48" s="88"/>
      <c r="G48" s="88"/>
      <c r="H48" s="88"/>
      <c r="I48" s="88"/>
      <c r="J48" s="197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ht="25.5" spans="1:30">
      <c r="A49" s="121" t="s">
        <v>125</v>
      </c>
      <c r="B49" s="158" t="s">
        <v>24</v>
      </c>
      <c r="C49" s="159" t="s">
        <v>126</v>
      </c>
      <c r="D49" s="129" t="s">
        <v>127</v>
      </c>
      <c r="E49" s="65" t="s">
        <v>50</v>
      </c>
      <c r="F49" s="124"/>
      <c r="G49" s="160"/>
      <c r="H49" s="123"/>
      <c r="I49" s="191"/>
      <c r="J49" s="134"/>
      <c r="K49" s="1"/>
      <c r="L49" s="196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ht="38.25" spans="1:30">
      <c r="A50" s="161" t="s">
        <v>128</v>
      </c>
      <c r="B50" s="94" t="s">
        <v>24</v>
      </c>
      <c r="C50" s="162" t="s">
        <v>217</v>
      </c>
      <c r="D50" s="163" t="s">
        <v>218</v>
      </c>
      <c r="E50" s="97" t="s">
        <v>50</v>
      </c>
      <c r="F50" s="134"/>
      <c r="G50" s="139"/>
      <c r="H50" s="109"/>
      <c r="I50" s="193"/>
      <c r="J50" s="134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ht="13.5" customHeight="1" spans="1:30">
      <c r="A51" s="140" t="s">
        <v>131</v>
      </c>
      <c r="B51" s="141"/>
      <c r="C51" s="142"/>
      <c r="D51" s="141" t="s">
        <v>132</v>
      </c>
      <c r="E51" s="143"/>
      <c r="F51" s="144"/>
      <c r="G51" s="144"/>
      <c r="H51" s="143"/>
      <c r="I51" s="143"/>
      <c r="J51" s="197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ht="25.5" spans="1:30">
      <c r="A52" s="157">
        <v>45299</v>
      </c>
      <c r="B52" s="164" t="s">
        <v>24</v>
      </c>
      <c r="C52" s="165" t="s">
        <v>133</v>
      </c>
      <c r="D52" s="166" t="s">
        <v>134</v>
      </c>
      <c r="E52" s="167" t="s">
        <v>113</v>
      </c>
      <c r="F52" s="168"/>
      <c r="G52" s="139"/>
      <c r="H52" s="109"/>
      <c r="I52" s="198"/>
      <c r="J52" s="199"/>
      <c r="K52" s="200"/>
      <c r="L52" s="200"/>
      <c r="M52" s="200"/>
      <c r="N52" s="200"/>
      <c r="O52" s="200"/>
      <c r="P52" s="200"/>
      <c r="Q52" s="200"/>
      <c r="R52" s="200"/>
      <c r="S52" s="200"/>
      <c r="T52" s="200"/>
      <c r="U52" s="200"/>
      <c r="V52" s="200"/>
      <c r="W52" s="200"/>
      <c r="X52" s="200"/>
      <c r="Y52" s="200"/>
      <c r="Z52" s="200"/>
      <c r="AA52" s="200"/>
      <c r="AB52" s="200"/>
      <c r="AC52" s="200"/>
      <c r="AD52" s="200"/>
    </row>
    <row r="53" ht="12.75" spans="1:30">
      <c r="A53" s="157">
        <v>45330</v>
      </c>
      <c r="B53" s="164" t="s">
        <v>135</v>
      </c>
      <c r="C53" s="165" t="s">
        <v>136</v>
      </c>
      <c r="D53" s="166" t="s">
        <v>137</v>
      </c>
      <c r="E53" s="167" t="s">
        <v>113</v>
      </c>
      <c r="F53" s="168"/>
      <c r="G53" s="139"/>
      <c r="H53" s="109"/>
      <c r="I53" s="198"/>
      <c r="J53" s="199"/>
      <c r="K53" s="200"/>
      <c r="L53" s="200"/>
      <c r="M53" s="200"/>
      <c r="N53" s="200"/>
      <c r="O53" s="200"/>
      <c r="P53" s="200"/>
      <c r="Q53" s="200"/>
      <c r="R53" s="200"/>
      <c r="S53" s="200"/>
      <c r="T53" s="200"/>
      <c r="U53" s="200"/>
      <c r="V53" s="200"/>
      <c r="W53" s="200"/>
      <c r="X53" s="200"/>
      <c r="Y53" s="200"/>
      <c r="Z53" s="200"/>
      <c r="AA53" s="200"/>
      <c r="AB53" s="200"/>
      <c r="AC53" s="200"/>
      <c r="AD53" s="200"/>
    </row>
    <row r="54" ht="51" spans="1:30">
      <c r="A54" s="157">
        <v>45359</v>
      </c>
      <c r="B54" s="164" t="s">
        <v>24</v>
      </c>
      <c r="C54" s="165" t="s">
        <v>138</v>
      </c>
      <c r="D54" s="166" t="s">
        <v>139</v>
      </c>
      <c r="E54" s="167" t="s">
        <v>113</v>
      </c>
      <c r="F54" s="168"/>
      <c r="G54" s="139"/>
      <c r="H54" s="109"/>
      <c r="I54" s="198"/>
      <c r="J54" s="199"/>
      <c r="K54" s="200"/>
      <c r="L54" s="200"/>
      <c r="M54" s="200"/>
      <c r="N54" s="200"/>
      <c r="O54" s="200"/>
      <c r="P54" s="200"/>
      <c r="Q54" s="200"/>
      <c r="R54" s="200"/>
      <c r="S54" s="200"/>
      <c r="T54" s="200"/>
      <c r="U54" s="200"/>
      <c r="V54" s="200"/>
      <c r="W54" s="200"/>
      <c r="X54" s="200"/>
      <c r="Y54" s="200"/>
      <c r="Z54" s="200"/>
      <c r="AA54" s="200"/>
      <c r="AB54" s="200"/>
      <c r="AC54" s="200"/>
      <c r="AD54" s="200"/>
    </row>
    <row r="55" ht="25.5" spans="1:30">
      <c r="A55" s="157">
        <v>45390</v>
      </c>
      <c r="B55" s="164" t="s">
        <v>135</v>
      </c>
      <c r="C55" s="169" t="s">
        <v>140</v>
      </c>
      <c r="D55" s="170" t="s">
        <v>141</v>
      </c>
      <c r="E55" s="167" t="s">
        <v>113</v>
      </c>
      <c r="F55" s="168"/>
      <c r="G55" s="139"/>
      <c r="H55" s="109"/>
      <c r="I55" s="198"/>
      <c r="J55" s="199"/>
      <c r="K55" s="200"/>
      <c r="L55" s="200"/>
      <c r="M55" s="200"/>
      <c r="N55" s="200"/>
      <c r="O55" s="200"/>
      <c r="P55" s="200"/>
      <c r="Q55" s="200"/>
      <c r="R55" s="200"/>
      <c r="S55" s="200"/>
      <c r="T55" s="20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</row>
    <row r="56" ht="25.5" spans="1:30">
      <c r="A56" s="157">
        <v>45420</v>
      </c>
      <c r="B56" s="171" t="s">
        <v>24</v>
      </c>
      <c r="C56" s="126" t="s">
        <v>142</v>
      </c>
      <c r="D56" s="172" t="s">
        <v>143</v>
      </c>
      <c r="E56" s="167" t="s">
        <v>113</v>
      </c>
      <c r="F56" s="134"/>
      <c r="G56" s="139"/>
      <c r="H56" s="109"/>
      <c r="I56" s="198"/>
      <c r="J56" s="199"/>
      <c r="K56" s="200"/>
      <c r="L56" s="200"/>
      <c r="M56" s="200"/>
      <c r="N56" s="200"/>
      <c r="O56" s="200"/>
      <c r="P56" s="200"/>
      <c r="Q56" s="200"/>
      <c r="R56" s="200"/>
      <c r="S56" s="200"/>
      <c r="T56" s="200"/>
      <c r="U56" s="200"/>
      <c r="V56" s="200"/>
      <c r="W56" s="200"/>
      <c r="X56" s="200"/>
      <c r="Y56" s="200"/>
      <c r="Z56" s="200"/>
      <c r="AA56" s="200"/>
      <c r="AB56" s="200"/>
      <c r="AC56" s="200"/>
      <c r="AD56" s="200"/>
    </row>
    <row r="57" ht="25.5" spans="1:30">
      <c r="A57" s="157">
        <v>45451</v>
      </c>
      <c r="B57" s="164" t="s">
        <v>24</v>
      </c>
      <c r="C57" s="173" t="s">
        <v>144</v>
      </c>
      <c r="D57" s="174" t="s">
        <v>145</v>
      </c>
      <c r="E57" s="175" t="s">
        <v>113</v>
      </c>
      <c r="F57" s="176"/>
      <c r="G57" s="139"/>
      <c r="H57" s="109"/>
      <c r="I57" s="198"/>
      <c r="J57" s="199"/>
      <c r="K57" s="200"/>
      <c r="L57" s="200"/>
      <c r="M57" s="200"/>
      <c r="N57" s="200"/>
      <c r="O57" s="200"/>
      <c r="P57" s="200"/>
      <c r="Q57" s="200"/>
      <c r="R57" s="200"/>
      <c r="S57" s="200"/>
      <c r="T57" s="200"/>
      <c r="U57" s="200"/>
      <c r="V57" s="200"/>
      <c r="W57" s="200"/>
      <c r="X57" s="200"/>
      <c r="Y57" s="200"/>
      <c r="Z57" s="200"/>
      <c r="AA57" s="200"/>
      <c r="AB57" s="200"/>
      <c r="AC57" s="200"/>
      <c r="AD57" s="200"/>
    </row>
    <row r="58" ht="12.75" spans="1:30">
      <c r="A58" s="157">
        <v>45481</v>
      </c>
      <c r="B58" s="164" t="s">
        <v>135</v>
      </c>
      <c r="C58" s="173" t="s">
        <v>146</v>
      </c>
      <c r="D58" s="174" t="s">
        <v>147</v>
      </c>
      <c r="E58" s="97" t="s">
        <v>50</v>
      </c>
      <c r="F58" s="177"/>
      <c r="G58" s="139"/>
      <c r="H58" s="109"/>
      <c r="I58" s="198"/>
      <c r="J58" s="199"/>
      <c r="K58" s="200"/>
      <c r="L58" s="200"/>
      <c r="M58" s="200"/>
      <c r="N58" s="200"/>
      <c r="O58" s="200"/>
      <c r="P58" s="200"/>
      <c r="Q58" s="200"/>
      <c r="R58" s="200"/>
      <c r="S58" s="200"/>
      <c r="T58" s="200"/>
      <c r="U58" s="200"/>
      <c r="V58" s="200"/>
      <c r="W58" s="200"/>
      <c r="X58" s="200"/>
      <c r="Y58" s="200"/>
      <c r="Z58" s="200"/>
      <c r="AA58" s="200"/>
      <c r="AB58" s="200"/>
      <c r="AC58" s="200"/>
      <c r="AD58" s="200"/>
    </row>
    <row r="59" ht="25.5" spans="1:30">
      <c r="A59" s="157">
        <v>45512</v>
      </c>
      <c r="B59" s="164" t="s">
        <v>24</v>
      </c>
      <c r="C59" s="173" t="s">
        <v>148</v>
      </c>
      <c r="D59" s="174" t="s">
        <v>149</v>
      </c>
      <c r="E59" s="178" t="s">
        <v>113</v>
      </c>
      <c r="F59" s="177"/>
      <c r="G59" s="139"/>
      <c r="H59" s="109"/>
      <c r="I59" s="198"/>
      <c r="J59" s="199"/>
      <c r="K59" s="200"/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</row>
    <row r="60" ht="12.75" spans="1:30">
      <c r="A60" s="157">
        <v>45543</v>
      </c>
      <c r="B60" s="164" t="s">
        <v>24</v>
      </c>
      <c r="C60" s="179" t="s">
        <v>150</v>
      </c>
      <c r="D60" s="180" t="s">
        <v>151</v>
      </c>
      <c r="E60" s="178" t="s">
        <v>113</v>
      </c>
      <c r="F60" s="139"/>
      <c r="G60" s="139"/>
      <c r="H60" s="109"/>
      <c r="I60" s="198"/>
      <c r="J60" s="199"/>
      <c r="K60" s="200"/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</row>
    <row r="61" ht="13.5" customHeight="1" spans="1:30">
      <c r="A61" s="140" t="s">
        <v>152</v>
      </c>
      <c r="B61" s="90"/>
      <c r="C61" s="89"/>
      <c r="D61" s="90" t="s">
        <v>153</v>
      </c>
      <c r="E61" s="88"/>
      <c r="F61" s="92"/>
      <c r="G61" s="144"/>
      <c r="H61" s="143"/>
      <c r="I61" s="143"/>
      <c r="J61" s="197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</row>
    <row r="62" ht="38.25" spans="1:30">
      <c r="A62" s="157">
        <v>45300</v>
      </c>
      <c r="B62" s="164" t="s">
        <v>24</v>
      </c>
      <c r="C62" s="119" t="s">
        <v>154</v>
      </c>
      <c r="D62" s="166" t="s">
        <v>155</v>
      </c>
      <c r="E62" s="167" t="s">
        <v>76</v>
      </c>
      <c r="F62" s="168"/>
      <c r="G62" s="139"/>
      <c r="H62" s="109"/>
      <c r="I62" s="198"/>
      <c r="J62" s="199"/>
      <c r="K62" s="200"/>
      <c r="L62" s="200"/>
      <c r="M62" s="200"/>
      <c r="N62" s="200"/>
      <c r="O62" s="200"/>
      <c r="P62" s="200"/>
      <c r="Q62" s="200"/>
      <c r="R62" s="200"/>
      <c r="S62" s="200"/>
      <c r="T62" s="200"/>
      <c r="U62" s="200"/>
      <c r="V62" s="200"/>
      <c r="W62" s="200"/>
      <c r="X62" s="200"/>
      <c r="Y62" s="200"/>
      <c r="Z62" s="200"/>
      <c r="AA62" s="200"/>
      <c r="AB62" s="200"/>
      <c r="AC62" s="200"/>
      <c r="AD62" s="200"/>
    </row>
    <row r="63" ht="51" spans="1:30">
      <c r="A63" s="157">
        <v>45331</v>
      </c>
      <c r="B63" s="164" t="s">
        <v>24</v>
      </c>
      <c r="C63" s="119" t="s">
        <v>156</v>
      </c>
      <c r="D63" s="166" t="s">
        <v>157</v>
      </c>
      <c r="E63" s="167" t="s">
        <v>76</v>
      </c>
      <c r="F63" s="168"/>
      <c r="G63" s="139"/>
      <c r="H63" s="109"/>
      <c r="I63" s="198"/>
      <c r="J63" s="199"/>
      <c r="K63" s="200"/>
      <c r="L63" s="200"/>
      <c r="M63" s="200"/>
      <c r="N63" s="200"/>
      <c r="O63" s="200"/>
      <c r="P63" s="200"/>
      <c r="Q63" s="200"/>
      <c r="R63" s="200"/>
      <c r="S63" s="200"/>
      <c r="T63" s="200"/>
      <c r="U63" s="200"/>
      <c r="V63" s="200"/>
      <c r="W63" s="200"/>
      <c r="X63" s="200"/>
      <c r="Y63" s="200"/>
      <c r="Z63" s="200"/>
      <c r="AA63" s="200"/>
      <c r="AB63" s="200"/>
      <c r="AC63" s="200"/>
      <c r="AD63" s="200"/>
    </row>
    <row r="64" ht="51" spans="1:30">
      <c r="A64" s="157">
        <v>45360</v>
      </c>
      <c r="B64" s="164" t="s">
        <v>24</v>
      </c>
      <c r="C64" s="119" t="s">
        <v>158</v>
      </c>
      <c r="D64" s="166" t="s">
        <v>159</v>
      </c>
      <c r="E64" s="167" t="s">
        <v>76</v>
      </c>
      <c r="F64" s="168"/>
      <c r="G64" s="139"/>
      <c r="H64" s="109"/>
      <c r="I64" s="198"/>
      <c r="J64" s="199"/>
      <c r="K64" s="200"/>
      <c r="L64" s="200"/>
      <c r="M64" s="200"/>
      <c r="N64" s="200"/>
      <c r="O64" s="200"/>
      <c r="P64" s="200"/>
      <c r="Q64" s="200"/>
      <c r="R64" s="200"/>
      <c r="S64" s="200"/>
      <c r="T64" s="200"/>
      <c r="U64" s="200"/>
      <c r="V64" s="200"/>
      <c r="W64" s="200"/>
      <c r="X64" s="200"/>
      <c r="Y64" s="200"/>
      <c r="Z64" s="200"/>
      <c r="AA64" s="200"/>
      <c r="AB64" s="200"/>
      <c r="AC64" s="200"/>
      <c r="AD64" s="200"/>
    </row>
    <row r="65" ht="51" spans="1:30">
      <c r="A65" s="157">
        <v>45391</v>
      </c>
      <c r="B65" s="164" t="s">
        <v>24</v>
      </c>
      <c r="C65" s="119" t="s">
        <v>160</v>
      </c>
      <c r="D65" s="166" t="s">
        <v>161</v>
      </c>
      <c r="E65" s="167" t="s">
        <v>76</v>
      </c>
      <c r="F65" s="168"/>
      <c r="G65" s="139"/>
      <c r="H65" s="109"/>
      <c r="I65" s="198"/>
      <c r="J65" s="199"/>
      <c r="K65" s="200"/>
      <c r="L65" s="200"/>
      <c r="M65" s="200"/>
      <c r="N65" s="200"/>
      <c r="O65" s="200"/>
      <c r="P65" s="200"/>
      <c r="Q65" s="200"/>
      <c r="R65" s="200"/>
      <c r="S65" s="200"/>
      <c r="T65" s="200"/>
      <c r="U65" s="200"/>
      <c r="V65" s="200"/>
      <c r="W65" s="200"/>
      <c r="X65" s="200"/>
      <c r="Y65" s="200"/>
      <c r="Z65" s="200"/>
      <c r="AA65" s="200"/>
      <c r="AB65" s="200"/>
      <c r="AC65" s="200"/>
      <c r="AD65" s="200"/>
    </row>
    <row r="66" ht="38.25" spans="1:30">
      <c r="A66" s="157">
        <v>45421</v>
      </c>
      <c r="B66" s="164" t="s">
        <v>24</v>
      </c>
      <c r="C66" s="119" t="s">
        <v>162</v>
      </c>
      <c r="D66" s="166" t="s">
        <v>163</v>
      </c>
      <c r="E66" s="167" t="s">
        <v>76</v>
      </c>
      <c r="F66" s="168"/>
      <c r="G66" s="139"/>
      <c r="H66" s="109"/>
      <c r="I66" s="198"/>
      <c r="J66" s="199"/>
      <c r="K66" s="200"/>
      <c r="L66" s="200"/>
      <c r="M66" s="200"/>
      <c r="N66" s="200"/>
      <c r="O66" s="200"/>
      <c r="P66" s="200"/>
      <c r="Q66" s="200"/>
      <c r="R66" s="200"/>
      <c r="S66" s="200"/>
      <c r="T66" s="200"/>
      <c r="U66" s="200"/>
      <c r="V66" s="200"/>
      <c r="W66" s="200"/>
      <c r="X66" s="200"/>
      <c r="Y66" s="200"/>
      <c r="Z66" s="200"/>
      <c r="AA66" s="200"/>
      <c r="AB66" s="200"/>
      <c r="AC66" s="200"/>
      <c r="AD66" s="200"/>
    </row>
    <row r="67" ht="25.5" spans="1:30">
      <c r="A67" s="157">
        <v>45452</v>
      </c>
      <c r="B67" s="164" t="s">
        <v>24</v>
      </c>
      <c r="C67" s="119" t="s">
        <v>164</v>
      </c>
      <c r="D67" s="166" t="s">
        <v>165</v>
      </c>
      <c r="E67" s="167" t="s">
        <v>113</v>
      </c>
      <c r="F67" s="168"/>
      <c r="G67" s="139"/>
      <c r="H67" s="109"/>
      <c r="I67" s="198"/>
      <c r="J67" s="199"/>
      <c r="K67" s="200"/>
      <c r="L67" s="200"/>
      <c r="M67" s="200"/>
      <c r="N67" s="200"/>
      <c r="O67" s="200"/>
      <c r="P67" s="200"/>
      <c r="Q67" s="200"/>
      <c r="R67" s="200"/>
      <c r="S67" s="200"/>
      <c r="T67" s="200"/>
      <c r="U67" s="200"/>
      <c r="V67" s="200"/>
      <c r="W67" s="200"/>
      <c r="X67" s="200"/>
      <c r="Y67" s="200"/>
      <c r="Z67" s="200"/>
      <c r="AA67" s="200"/>
      <c r="AB67" s="200"/>
      <c r="AC67" s="200"/>
      <c r="AD67" s="200"/>
    </row>
    <row r="68" ht="38.25" spans="1:30">
      <c r="A68" s="157">
        <v>45482</v>
      </c>
      <c r="B68" s="164" t="s">
        <v>24</v>
      </c>
      <c r="C68" s="119" t="s">
        <v>166</v>
      </c>
      <c r="D68" s="166" t="s">
        <v>167</v>
      </c>
      <c r="E68" s="167" t="s">
        <v>113</v>
      </c>
      <c r="F68" s="168"/>
      <c r="G68" s="139"/>
      <c r="H68" s="109"/>
      <c r="I68" s="198"/>
      <c r="J68" s="199"/>
      <c r="K68" s="200"/>
      <c r="L68" s="200"/>
      <c r="M68" s="200"/>
      <c r="N68" s="200"/>
      <c r="O68" s="200"/>
      <c r="P68" s="200"/>
      <c r="Q68" s="200"/>
      <c r="R68" s="200"/>
      <c r="S68" s="200"/>
      <c r="T68" s="200"/>
      <c r="U68" s="200"/>
      <c r="V68" s="200"/>
      <c r="W68" s="200"/>
      <c r="X68" s="200"/>
      <c r="Y68" s="200"/>
      <c r="Z68" s="200"/>
      <c r="AA68" s="200"/>
      <c r="AB68" s="200"/>
      <c r="AC68" s="200"/>
      <c r="AD68" s="200"/>
    </row>
    <row r="69" ht="38.25" spans="1:30">
      <c r="A69" s="157">
        <v>45513</v>
      </c>
      <c r="B69" s="164" t="s">
        <v>24</v>
      </c>
      <c r="C69" s="119" t="s">
        <v>168</v>
      </c>
      <c r="D69" s="166" t="s">
        <v>169</v>
      </c>
      <c r="E69" s="167" t="s">
        <v>113</v>
      </c>
      <c r="F69" s="168"/>
      <c r="G69" s="139"/>
      <c r="H69" s="109"/>
      <c r="I69" s="198"/>
      <c r="J69" s="199"/>
      <c r="K69" s="200"/>
      <c r="L69" s="200"/>
      <c r="M69" s="200"/>
      <c r="N69" s="200"/>
      <c r="O69" s="200"/>
      <c r="P69" s="200"/>
      <c r="Q69" s="200"/>
      <c r="R69" s="200"/>
      <c r="S69" s="200"/>
      <c r="T69" s="200"/>
      <c r="U69" s="200"/>
      <c r="V69" s="200"/>
      <c r="W69" s="200"/>
      <c r="X69" s="200"/>
      <c r="Y69" s="200"/>
      <c r="Z69" s="200"/>
      <c r="AA69" s="200"/>
      <c r="AB69" s="200"/>
      <c r="AC69" s="200"/>
      <c r="AD69" s="200"/>
    </row>
    <row r="70" ht="38.25" spans="1:30">
      <c r="A70" s="157">
        <v>45544</v>
      </c>
      <c r="B70" s="164" t="s">
        <v>24</v>
      </c>
      <c r="C70" s="119" t="s">
        <v>170</v>
      </c>
      <c r="D70" s="166" t="s">
        <v>171</v>
      </c>
      <c r="E70" s="167" t="s">
        <v>76</v>
      </c>
      <c r="F70" s="168"/>
      <c r="G70" s="139"/>
      <c r="H70" s="109"/>
      <c r="I70" s="198"/>
      <c r="J70" s="199"/>
      <c r="K70" s="200"/>
      <c r="L70" s="200"/>
      <c r="M70" s="200"/>
      <c r="N70" s="200"/>
      <c r="O70" s="200"/>
      <c r="P70" s="200"/>
      <c r="Q70" s="200"/>
      <c r="R70" s="200"/>
      <c r="S70" s="200"/>
      <c r="T70" s="200"/>
      <c r="U70" s="200"/>
      <c r="V70" s="200"/>
      <c r="W70" s="200"/>
      <c r="X70" s="200"/>
      <c r="Y70" s="200"/>
      <c r="Z70" s="200"/>
      <c r="AA70" s="200"/>
      <c r="AB70" s="200"/>
      <c r="AC70" s="200"/>
      <c r="AD70" s="200"/>
    </row>
    <row r="71" ht="38.25" spans="1:30">
      <c r="A71" s="157">
        <v>45574</v>
      </c>
      <c r="B71" s="164" t="s">
        <v>24</v>
      </c>
      <c r="C71" s="122" t="s">
        <v>172</v>
      </c>
      <c r="D71" s="170" t="s">
        <v>173</v>
      </c>
      <c r="E71" s="175" t="s">
        <v>76</v>
      </c>
      <c r="F71" s="176"/>
      <c r="G71" s="139"/>
      <c r="H71" s="109"/>
      <c r="I71" s="198"/>
      <c r="J71" s="199"/>
      <c r="K71" s="200"/>
      <c r="L71" s="200"/>
      <c r="M71" s="200"/>
      <c r="N71" s="200"/>
      <c r="O71" s="200"/>
      <c r="P71" s="200"/>
      <c r="Q71" s="200"/>
      <c r="R71" s="200"/>
      <c r="S71" s="200"/>
      <c r="T71" s="200"/>
      <c r="U71" s="200"/>
      <c r="V71" s="200"/>
      <c r="W71" s="200"/>
      <c r="X71" s="200"/>
      <c r="Y71" s="200"/>
      <c r="Z71" s="200"/>
      <c r="AA71" s="200"/>
      <c r="AB71" s="200"/>
      <c r="AC71" s="200"/>
      <c r="AD71" s="200"/>
    </row>
    <row r="72" ht="51" spans="1:30">
      <c r="A72" s="201">
        <v>45605</v>
      </c>
      <c r="B72" s="202" t="s">
        <v>24</v>
      </c>
      <c r="C72" s="103" t="s">
        <v>174</v>
      </c>
      <c r="D72" s="203" t="s">
        <v>175</v>
      </c>
      <c r="E72" s="204" t="s">
        <v>113</v>
      </c>
      <c r="F72" s="205"/>
      <c r="G72" s="206"/>
      <c r="H72" s="207"/>
      <c r="I72" s="252"/>
      <c r="J72" s="252"/>
      <c r="K72" s="253"/>
      <c r="L72" s="253"/>
      <c r="M72" s="253"/>
      <c r="N72" s="253"/>
      <c r="O72" s="253"/>
      <c r="P72" s="253"/>
      <c r="Q72" s="253"/>
      <c r="R72" s="253"/>
      <c r="S72" s="253"/>
      <c r="T72" s="253"/>
      <c r="U72" s="253"/>
      <c r="V72" s="253"/>
      <c r="W72" s="253"/>
      <c r="X72" s="253"/>
      <c r="Y72" s="253"/>
      <c r="Z72" s="253"/>
      <c r="AA72" s="253"/>
      <c r="AB72" s="253"/>
      <c r="AC72" s="253"/>
      <c r="AD72" s="253"/>
    </row>
    <row r="73" ht="25.5" spans="1:30">
      <c r="A73" s="208">
        <v>45635</v>
      </c>
      <c r="B73" s="209" t="s">
        <v>135</v>
      </c>
      <c r="C73" s="102" t="s">
        <v>176</v>
      </c>
      <c r="D73" s="210" t="s">
        <v>177</v>
      </c>
      <c r="E73" s="211" t="s">
        <v>113</v>
      </c>
      <c r="F73" s="212"/>
      <c r="G73" s="213"/>
      <c r="H73" s="104"/>
      <c r="I73" s="254"/>
      <c r="J73" s="254"/>
      <c r="K73" s="253"/>
      <c r="L73" s="253"/>
      <c r="M73" s="253"/>
      <c r="N73" s="253"/>
      <c r="O73" s="253"/>
      <c r="P73" s="253"/>
      <c r="Q73" s="253"/>
      <c r="R73" s="253"/>
      <c r="S73" s="253"/>
      <c r="T73" s="253"/>
      <c r="U73" s="253"/>
      <c r="V73" s="253"/>
      <c r="W73" s="253"/>
      <c r="X73" s="253"/>
      <c r="Y73" s="253"/>
      <c r="Z73" s="253"/>
      <c r="AA73" s="253"/>
      <c r="AB73" s="253"/>
      <c r="AC73" s="253"/>
      <c r="AD73" s="253"/>
    </row>
    <row r="74" ht="13.5" customHeight="1" spans="1:30">
      <c r="A74" s="140" t="s">
        <v>178</v>
      </c>
      <c r="B74" s="141"/>
      <c r="C74" s="89"/>
      <c r="D74" s="90" t="s">
        <v>179</v>
      </c>
      <c r="E74" s="88"/>
      <c r="F74" s="92"/>
      <c r="G74" s="92"/>
      <c r="H74" s="143"/>
      <c r="I74" s="143"/>
      <c r="J74" s="197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ht="63.75" spans="1:17">
      <c r="A75" s="112" t="s">
        <v>180</v>
      </c>
      <c r="B75" s="113" t="s">
        <v>24</v>
      </c>
      <c r="C75" s="159" t="s">
        <v>181</v>
      </c>
      <c r="D75" s="129" t="s">
        <v>182</v>
      </c>
      <c r="E75" s="115" t="s">
        <v>113</v>
      </c>
      <c r="F75" s="214"/>
      <c r="G75" s="214"/>
      <c r="H75" s="115"/>
      <c r="I75" s="255"/>
      <c r="J75" s="134"/>
      <c r="L75" s="1"/>
      <c r="M75" s="1"/>
      <c r="N75" s="1"/>
      <c r="O75" s="1"/>
      <c r="P75" s="1"/>
      <c r="Q75" s="1"/>
    </row>
    <row r="76" ht="51" spans="1:12">
      <c r="A76" s="161" t="s">
        <v>183</v>
      </c>
      <c r="B76" s="94" t="s">
        <v>24</v>
      </c>
      <c r="C76" s="147" t="s">
        <v>184</v>
      </c>
      <c r="D76" s="120" t="s">
        <v>185</v>
      </c>
      <c r="E76" s="109" t="s">
        <v>113</v>
      </c>
      <c r="F76" s="139"/>
      <c r="G76" s="139"/>
      <c r="H76" s="109"/>
      <c r="I76" s="255"/>
      <c r="J76" s="134"/>
      <c r="L76" s="1"/>
    </row>
    <row r="77" ht="63.75" spans="1:10">
      <c r="A77" s="215">
        <v>45361</v>
      </c>
      <c r="B77" s="130" t="s">
        <v>24</v>
      </c>
      <c r="C77" s="216" t="s">
        <v>186</v>
      </c>
      <c r="D77" s="120" t="s">
        <v>187</v>
      </c>
      <c r="E77" s="109" t="s">
        <v>113</v>
      </c>
      <c r="F77" s="139"/>
      <c r="G77" s="139"/>
      <c r="H77" s="109"/>
      <c r="I77" s="255"/>
      <c r="J77" s="134"/>
    </row>
    <row r="78" ht="38.25" spans="1:10">
      <c r="A78" s="215">
        <v>45392</v>
      </c>
      <c r="B78" s="130" t="s">
        <v>24</v>
      </c>
      <c r="C78" s="216" t="s">
        <v>188</v>
      </c>
      <c r="D78" s="120" t="s">
        <v>189</v>
      </c>
      <c r="E78" s="133" t="s">
        <v>113</v>
      </c>
      <c r="F78" s="217"/>
      <c r="G78" s="217"/>
      <c r="H78" s="133"/>
      <c r="I78" s="255"/>
      <c r="J78" s="134"/>
    </row>
    <row r="79" ht="25.5" spans="1:30">
      <c r="A79" s="215">
        <v>45422</v>
      </c>
      <c r="B79" s="171" t="s">
        <v>24</v>
      </c>
      <c r="C79" s="218" t="s">
        <v>190</v>
      </c>
      <c r="D79" s="219" t="s">
        <v>191</v>
      </c>
      <c r="E79" s="220" t="s">
        <v>113</v>
      </c>
      <c r="F79" s="221"/>
      <c r="G79" s="217"/>
      <c r="H79" s="133"/>
      <c r="I79" s="255"/>
      <c r="J79" s="134"/>
      <c r="K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</row>
    <row r="80" ht="25.5" spans="1:30">
      <c r="A80" s="215">
        <v>45422</v>
      </c>
      <c r="B80" s="94" t="s">
        <v>24</v>
      </c>
      <c r="C80" s="162" t="s">
        <v>192</v>
      </c>
      <c r="D80" s="120" t="s">
        <v>193</v>
      </c>
      <c r="E80" s="109" t="s">
        <v>113</v>
      </c>
      <c r="F80" s="139"/>
      <c r="G80" s="139"/>
      <c r="H80" s="109"/>
      <c r="I80" s="192"/>
      <c r="J80" s="134"/>
      <c r="K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</row>
    <row r="81" ht="25.5" spans="1:30">
      <c r="A81" s="222">
        <v>45453</v>
      </c>
      <c r="B81" s="94" t="s">
        <v>24</v>
      </c>
      <c r="C81" s="162" t="s">
        <v>194</v>
      </c>
      <c r="D81" s="120" t="s">
        <v>195</v>
      </c>
      <c r="E81" s="115" t="s">
        <v>113</v>
      </c>
      <c r="F81" s="214"/>
      <c r="G81" s="214"/>
      <c r="H81" s="115"/>
      <c r="I81" s="255"/>
      <c r="J81" s="134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ht="25.5" spans="1:30">
      <c r="A82" s="222">
        <v>45483</v>
      </c>
      <c r="B82" s="171" t="s">
        <v>24</v>
      </c>
      <c r="C82" s="218" t="s">
        <v>196</v>
      </c>
      <c r="D82" s="219" t="s">
        <v>197</v>
      </c>
      <c r="E82" s="220" t="s">
        <v>113</v>
      </c>
      <c r="F82" s="221"/>
      <c r="G82" s="221"/>
      <c r="H82" s="220"/>
      <c r="I82" s="255"/>
      <c r="J82" s="134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3" ht="25.5" spans="1:30">
      <c r="A83" s="222">
        <v>45514</v>
      </c>
      <c r="B83" s="164" t="s">
        <v>24</v>
      </c>
      <c r="C83" s="165" t="s">
        <v>198</v>
      </c>
      <c r="D83" s="223" t="s">
        <v>199</v>
      </c>
      <c r="E83" s="224" t="s">
        <v>113</v>
      </c>
      <c r="F83" s="225"/>
      <c r="G83" s="225"/>
      <c r="H83" s="224"/>
      <c r="I83" s="255"/>
      <c r="J83" s="134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</row>
    <row r="84" ht="25.5" spans="1:30">
      <c r="A84" s="222">
        <v>45545</v>
      </c>
      <c r="B84" s="171" t="s">
        <v>24</v>
      </c>
      <c r="C84" s="218" t="s">
        <v>200</v>
      </c>
      <c r="D84" s="219" t="s">
        <v>201</v>
      </c>
      <c r="E84" s="220" t="s">
        <v>113</v>
      </c>
      <c r="F84" s="221"/>
      <c r="G84" s="221"/>
      <c r="H84" s="220"/>
      <c r="I84" s="255"/>
      <c r="J84" s="134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</row>
    <row r="85" ht="12.75" customHeight="1" spans="1:30">
      <c r="A85" s="226"/>
      <c r="B85" s="227"/>
      <c r="C85" s="227"/>
      <c r="D85" s="228"/>
      <c r="E85" s="227"/>
      <c r="F85" s="229"/>
      <c r="G85" s="229"/>
      <c r="H85" s="227"/>
      <c r="I85" s="256"/>
      <c r="J85" s="257"/>
      <c r="K85" s="194"/>
      <c r="L85" s="194"/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</row>
    <row r="86" ht="13.5" customHeight="1" spans="1:30">
      <c r="A86" s="230"/>
      <c r="B86" s="230"/>
      <c r="C86" s="231"/>
      <c r="D86" s="232"/>
      <c r="E86" s="230"/>
      <c r="F86" s="230"/>
      <c r="G86" s="230"/>
      <c r="H86" s="230"/>
      <c r="I86" s="230"/>
      <c r="J86" s="230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</row>
    <row r="87" ht="13.5" customHeight="1" spans="1:10">
      <c r="A87" s="230"/>
      <c r="B87" s="230"/>
      <c r="C87" s="231"/>
      <c r="D87" s="232"/>
      <c r="E87" s="230"/>
      <c r="F87" s="230"/>
      <c r="G87" s="230"/>
      <c r="H87" s="230"/>
      <c r="I87" s="230"/>
      <c r="J87" s="230"/>
    </row>
    <row r="88" ht="30" customHeight="1" spans="4:10">
      <c r="D88" s="233"/>
      <c r="E88" s="97" t="s">
        <v>113</v>
      </c>
      <c r="F88" s="97">
        <v>1</v>
      </c>
      <c r="G88" s="78" t="s">
        <v>202</v>
      </c>
      <c r="H88" s="36"/>
      <c r="I88" s="37"/>
      <c r="J88" s="258">
        <f>J6*F88</f>
        <v>0</v>
      </c>
    </row>
    <row r="89" ht="12.75" customHeight="1" spans="1:30">
      <c r="A89" s="1"/>
      <c r="B89" s="1"/>
      <c r="C89" s="1"/>
      <c r="D89" s="233"/>
      <c r="E89" s="54"/>
      <c r="F89" s="54"/>
      <c r="G89" s="234"/>
      <c r="H89" s="234"/>
      <c r="I89" s="259" t="s">
        <v>203</v>
      </c>
      <c r="J89" s="260">
        <f>SUM(J88)</f>
        <v>0</v>
      </c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</row>
    <row r="90" ht="13.5" customHeight="1" spans="1:30">
      <c r="A90" s="1"/>
      <c r="B90" s="1"/>
      <c r="C90" s="1"/>
      <c r="D90" s="233"/>
      <c r="E90" s="54"/>
      <c r="F90" s="54"/>
      <c r="G90" s="234"/>
      <c r="H90" s="234"/>
      <c r="I90" s="261"/>
      <c r="J90" s="262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</row>
    <row r="91" ht="13.5" customHeight="1" spans="1:30">
      <c r="A91" s="1"/>
      <c r="B91" s="1"/>
      <c r="C91" s="1"/>
      <c r="D91" s="233"/>
      <c r="E91" s="54"/>
      <c r="F91" s="54"/>
      <c r="G91" s="234"/>
      <c r="H91" s="234"/>
      <c r="I91" s="261"/>
      <c r="J91" s="262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</row>
    <row r="92" ht="13.5" customHeight="1" spans="1:30">
      <c r="A92" s="1"/>
      <c r="B92" s="1"/>
      <c r="C92" s="1"/>
      <c r="D92" s="233"/>
      <c r="E92" s="54"/>
      <c r="F92" s="54"/>
      <c r="G92" s="234"/>
      <c r="H92" s="234"/>
      <c r="I92" s="263"/>
      <c r="J92" s="262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</row>
    <row r="93" ht="12.75" customHeight="1" spans="4:4">
      <c r="D93" s="233"/>
    </row>
    <row r="94" ht="13.5" customHeight="1" spans="1:10">
      <c r="A94" s="235" t="s">
        <v>204</v>
      </c>
      <c r="B94" s="31"/>
      <c r="C94" s="31"/>
      <c r="D94" s="236"/>
      <c r="E94" s="1"/>
      <c r="F94" s="1"/>
      <c r="G94" s="237" t="s">
        <v>205</v>
      </c>
      <c r="H94" s="31"/>
      <c r="I94" s="31"/>
      <c r="J94" s="31"/>
    </row>
    <row r="95" ht="13.5" customHeight="1" spans="1:10">
      <c r="A95" s="238" t="s">
        <v>206</v>
      </c>
      <c r="B95" s="51"/>
      <c r="C95" s="51"/>
      <c r="D95" s="239"/>
      <c r="E95" s="1"/>
      <c r="F95" s="240"/>
      <c r="G95" s="241" t="s">
        <v>207</v>
      </c>
      <c r="H95" s="58"/>
      <c r="I95" s="58"/>
      <c r="J95" s="58"/>
    </row>
    <row r="96" ht="13.5" customHeight="1" spans="1:10">
      <c r="A96" s="1"/>
      <c r="B96" s="1"/>
      <c r="C96" s="71"/>
      <c r="D96" s="233"/>
      <c r="E96" s="1"/>
      <c r="F96" s="1"/>
      <c r="G96" s="1"/>
      <c r="H96" s="1"/>
      <c r="I96" s="1"/>
      <c r="J96" s="1"/>
    </row>
    <row r="97" ht="13.5" customHeight="1" spans="1:10">
      <c r="A97" s="242"/>
      <c r="B97" s="242"/>
      <c r="C97" s="243"/>
      <c r="D97" s="244"/>
      <c r="E97" s="245"/>
      <c r="F97" s="1"/>
      <c r="G97" s="1"/>
      <c r="H97" s="1"/>
      <c r="I97" s="1"/>
      <c r="J97" s="1"/>
    </row>
    <row r="98" ht="13.5" customHeight="1" spans="1:10">
      <c r="A98" s="246"/>
      <c r="B98" s="51"/>
      <c r="C98" s="51"/>
      <c r="D98" s="51"/>
      <c r="E98" s="1"/>
      <c r="F98" s="1"/>
      <c r="G98" s="1"/>
      <c r="H98" s="1"/>
      <c r="I98" s="1"/>
      <c r="J98" s="1"/>
    </row>
    <row r="99" ht="13.5" customHeight="1" spans="1:10">
      <c r="A99" s="247"/>
      <c r="E99" s="245"/>
      <c r="F99" s="1"/>
      <c r="G99" s="1"/>
      <c r="H99" s="1"/>
      <c r="I99" s="1"/>
      <c r="J99" s="1"/>
    </row>
    <row r="100" ht="12.75" customHeight="1" spans="1:10">
      <c r="A100" s="247"/>
      <c r="E100" s="245"/>
      <c r="F100" s="1"/>
      <c r="G100" s="1"/>
      <c r="H100" s="1"/>
      <c r="I100" s="1"/>
      <c r="J100" s="1"/>
    </row>
    <row r="101" ht="12.75" customHeight="1" spans="1:10">
      <c r="A101" s="248"/>
      <c r="E101" s="245"/>
      <c r="F101" s="1"/>
      <c r="G101" s="1"/>
      <c r="H101" s="1"/>
      <c r="I101" s="1"/>
      <c r="J101" s="1"/>
    </row>
    <row r="102" ht="12.75" customHeight="1" spans="4:4">
      <c r="D102" s="233"/>
    </row>
    <row r="103" ht="12.75" customHeight="1" spans="4:4">
      <c r="D103" s="233"/>
    </row>
    <row r="104" ht="12.75" customHeight="1" spans="4:4">
      <c r="D104" s="233"/>
    </row>
    <row r="105" ht="12.75" customHeight="1" spans="4:4">
      <c r="D105" s="233"/>
    </row>
    <row r="106" ht="12.75" customHeight="1" spans="1:4">
      <c r="A106" s="249"/>
      <c r="B106" s="249"/>
      <c r="C106" s="250"/>
      <c r="D106" s="249"/>
    </row>
    <row r="107" ht="12.75" customHeight="1" spans="1:1">
      <c r="A107" s="251"/>
    </row>
    <row r="108" ht="12.75" customHeight="1" spans="1:1">
      <c r="A108" s="247"/>
    </row>
    <row r="109" ht="12.75" customHeight="1" spans="1:1">
      <c r="A109" s="247"/>
    </row>
    <row r="110" ht="12.75" customHeight="1" spans="1:1">
      <c r="A110" s="247"/>
    </row>
    <row r="111" ht="12.75" customHeight="1" spans="4:4">
      <c r="D111" s="233"/>
    </row>
    <row r="112" ht="12.75" customHeight="1" spans="4:4">
      <c r="D112" s="233"/>
    </row>
    <row r="113" ht="12.75" customHeight="1" spans="4:4">
      <c r="D113" s="233"/>
    </row>
    <row r="114" ht="12.75" customHeight="1" spans="4:4">
      <c r="D114" s="233"/>
    </row>
    <row r="115" ht="12.75" customHeight="1" spans="4:4">
      <c r="D115" s="233"/>
    </row>
    <row r="116" ht="12.75" customHeight="1" spans="4:4">
      <c r="D116" s="233"/>
    </row>
    <row r="117" ht="12.75" customHeight="1" spans="4:4">
      <c r="D117" s="233"/>
    </row>
    <row r="118" ht="12.75" customHeight="1" spans="4:4">
      <c r="D118" s="233"/>
    </row>
    <row r="119" ht="12.75" customHeight="1" spans="4:4">
      <c r="D119" s="233"/>
    </row>
    <row r="120" ht="12.75" customHeight="1" spans="4:4">
      <c r="D120" s="233"/>
    </row>
    <row r="121" ht="12.75" customHeight="1" spans="4:4">
      <c r="D121" s="233"/>
    </row>
    <row r="122" ht="12.75" customHeight="1" spans="4:4">
      <c r="D122" s="233"/>
    </row>
    <row r="123" ht="12.75" customHeight="1" spans="4:4">
      <c r="D123" s="233"/>
    </row>
    <row r="124" ht="12.75" customHeight="1" spans="4:4">
      <c r="D124" s="233"/>
    </row>
    <row r="125" ht="12.75" customHeight="1" spans="4:4">
      <c r="D125" s="233"/>
    </row>
    <row r="126" ht="12.75" customHeight="1" spans="4:4">
      <c r="D126" s="233"/>
    </row>
    <row r="127" ht="12.75" customHeight="1" spans="4:4">
      <c r="D127" s="233"/>
    </row>
    <row r="128" ht="12.75" customHeight="1" spans="4:4">
      <c r="D128" s="233"/>
    </row>
    <row r="129" ht="12.75" customHeight="1" spans="4:4">
      <c r="D129" s="233"/>
    </row>
    <row r="130" ht="12.75" customHeight="1" spans="4:4">
      <c r="D130" s="233"/>
    </row>
    <row r="131" ht="12.75" customHeight="1" spans="4:4">
      <c r="D131" s="233"/>
    </row>
    <row r="132" ht="12.75" customHeight="1" spans="4:4">
      <c r="D132" s="233"/>
    </row>
    <row r="133" ht="12.75" customHeight="1" spans="4:4">
      <c r="D133" s="233"/>
    </row>
    <row r="134" ht="12.75" customHeight="1" spans="4:4">
      <c r="D134" s="233"/>
    </row>
    <row r="135" ht="12.75" customHeight="1" spans="4:4">
      <c r="D135" s="233"/>
    </row>
    <row r="136" ht="12.75" customHeight="1" spans="4:4">
      <c r="D136" s="233"/>
    </row>
    <row r="137" ht="12.75" customHeight="1" spans="4:4">
      <c r="D137" s="233"/>
    </row>
    <row r="138" ht="12.75" customHeight="1" spans="4:4">
      <c r="D138" s="233"/>
    </row>
    <row r="139" ht="12.75" customHeight="1" spans="4:4">
      <c r="D139" s="233"/>
    </row>
    <row r="140" ht="12.75" customHeight="1" spans="4:4">
      <c r="D140" s="233"/>
    </row>
    <row r="141" ht="12.75" customHeight="1" spans="4:4">
      <c r="D141" s="233"/>
    </row>
    <row r="142" ht="12.75" customHeight="1" spans="4:4">
      <c r="D142" s="233"/>
    </row>
    <row r="143" ht="12.75" customHeight="1" spans="4:4">
      <c r="D143" s="233"/>
    </row>
    <row r="144" ht="12.75" customHeight="1" spans="4:4">
      <c r="D144" s="233"/>
    </row>
    <row r="145" ht="12.75" customHeight="1" spans="4:4">
      <c r="D145" s="233"/>
    </row>
    <row r="146" ht="12.75" customHeight="1" spans="4:4">
      <c r="D146" s="233"/>
    </row>
    <row r="147" ht="12.75" customHeight="1" spans="4:4">
      <c r="D147" s="233"/>
    </row>
    <row r="148" ht="12.75" customHeight="1" spans="4:4">
      <c r="D148" s="233"/>
    </row>
    <row r="149" ht="12.75" customHeight="1" spans="4:4">
      <c r="D149" s="233"/>
    </row>
    <row r="150" ht="12.75" customHeight="1" spans="4:4">
      <c r="D150" s="233"/>
    </row>
    <row r="151" ht="12.75" customHeight="1" spans="4:4">
      <c r="D151" s="233"/>
    </row>
    <row r="152" ht="12.75" customHeight="1" spans="4:4">
      <c r="D152" s="233"/>
    </row>
    <row r="153" ht="12.75" customHeight="1" spans="4:4">
      <c r="D153" s="233"/>
    </row>
    <row r="154" ht="12.75" customHeight="1" spans="4:4">
      <c r="D154" s="233"/>
    </row>
    <row r="155" ht="12.75" customHeight="1" spans="4:4">
      <c r="D155" s="233"/>
    </row>
    <row r="156" ht="12.75" customHeight="1" spans="4:4">
      <c r="D156" s="233"/>
    </row>
    <row r="157" ht="12.75" customHeight="1" spans="4:4">
      <c r="D157" s="233"/>
    </row>
    <row r="158" ht="12.75" customHeight="1" spans="4:4">
      <c r="D158" s="233"/>
    </row>
    <row r="159" ht="12.75" customHeight="1" spans="4:4">
      <c r="D159" s="233"/>
    </row>
    <row r="160" ht="12.75" customHeight="1" spans="4:4">
      <c r="D160" s="233"/>
    </row>
    <row r="161" ht="12.75" customHeight="1" spans="4:4">
      <c r="D161" s="233"/>
    </row>
    <row r="162" ht="12.75" customHeight="1" spans="4:4">
      <c r="D162" s="233"/>
    </row>
    <row r="163" ht="12.75" customHeight="1" spans="4:4">
      <c r="D163" s="233"/>
    </row>
    <row r="164" ht="12.75" customHeight="1" spans="4:4">
      <c r="D164" s="233"/>
    </row>
    <row r="165" ht="12.75" customHeight="1" spans="4:4">
      <c r="D165" s="233"/>
    </row>
    <row r="166" ht="12.75" customHeight="1" spans="4:4">
      <c r="D166" s="233"/>
    </row>
    <row r="167" ht="12.75" customHeight="1" spans="4:4">
      <c r="D167" s="233"/>
    </row>
    <row r="168" ht="12.75" customHeight="1" spans="4:4">
      <c r="D168" s="233"/>
    </row>
    <row r="169" ht="12.75" customHeight="1" spans="4:4">
      <c r="D169" s="233"/>
    </row>
    <row r="170" ht="12.75" customHeight="1" spans="4:4">
      <c r="D170" s="233"/>
    </row>
    <row r="171" ht="12.75" customHeight="1" spans="4:4">
      <c r="D171" s="233"/>
    </row>
    <row r="172" ht="12.75" customHeight="1" spans="4:4">
      <c r="D172" s="233"/>
    </row>
    <row r="173" ht="12.75" customHeight="1" spans="4:4">
      <c r="D173" s="233"/>
    </row>
    <row r="174" ht="12.75" customHeight="1" spans="4:4">
      <c r="D174" s="233"/>
    </row>
    <row r="175" ht="12.75" customHeight="1" spans="4:4">
      <c r="D175" s="233"/>
    </row>
    <row r="176" ht="12.75" customHeight="1" spans="4:4">
      <c r="D176" s="233"/>
    </row>
    <row r="177" ht="12.75" customHeight="1" spans="4:4">
      <c r="D177" s="233"/>
    </row>
    <row r="178" ht="12.75" customHeight="1" spans="4:4">
      <c r="D178" s="233"/>
    </row>
    <row r="179" ht="12.75" customHeight="1" spans="4:4">
      <c r="D179" s="233"/>
    </row>
    <row r="180" ht="12.75" customHeight="1" spans="4:4">
      <c r="D180" s="233"/>
    </row>
    <row r="181" ht="12.75" customHeight="1" spans="4:4">
      <c r="D181" s="233"/>
    </row>
    <row r="182" ht="12.75" customHeight="1" spans="4:4">
      <c r="D182" s="233"/>
    </row>
    <row r="183" ht="12.75" customHeight="1" spans="4:4">
      <c r="D183" s="233"/>
    </row>
    <row r="184" ht="12.75" customHeight="1" spans="4:4">
      <c r="D184" s="233"/>
    </row>
    <row r="185" ht="12.75" customHeight="1" spans="4:4">
      <c r="D185" s="233"/>
    </row>
    <row r="186" ht="12.75" customHeight="1" spans="4:4">
      <c r="D186" s="233"/>
    </row>
    <row r="187" ht="12.75" customHeight="1" spans="4:4">
      <c r="D187" s="233"/>
    </row>
    <row r="188" ht="12.75" customHeight="1" spans="4:4">
      <c r="D188" s="233"/>
    </row>
    <row r="189" ht="12.75" customHeight="1" spans="4:4">
      <c r="D189" s="233"/>
    </row>
    <row r="190" ht="12.75" customHeight="1" spans="4:4">
      <c r="D190" s="233"/>
    </row>
    <row r="191" ht="12.75" customHeight="1" spans="4:4">
      <c r="D191" s="233"/>
    </row>
    <row r="192" ht="12.75" customHeight="1" spans="4:4">
      <c r="D192" s="233"/>
    </row>
    <row r="193" ht="12.75" customHeight="1" spans="4:4">
      <c r="D193" s="233"/>
    </row>
    <row r="194" ht="12.75" customHeight="1" spans="4:4">
      <c r="D194" s="233"/>
    </row>
    <row r="195" ht="12.75" customHeight="1" spans="4:4">
      <c r="D195" s="233"/>
    </row>
    <row r="196" ht="12.75" customHeight="1" spans="4:4">
      <c r="D196" s="233"/>
    </row>
    <row r="197" ht="12.75" customHeight="1" spans="4:4">
      <c r="D197" s="233"/>
    </row>
    <row r="198" ht="12.75" customHeight="1" spans="4:4">
      <c r="D198" s="233"/>
    </row>
    <row r="199" ht="12.75" customHeight="1" spans="4:4">
      <c r="D199" s="233"/>
    </row>
    <row r="200" ht="12.75" customHeight="1" spans="4:4">
      <c r="D200" s="233"/>
    </row>
    <row r="201" ht="12.75" customHeight="1" spans="4:4">
      <c r="D201" s="233"/>
    </row>
    <row r="202" ht="12.75" customHeight="1" spans="4:4">
      <c r="D202" s="233"/>
    </row>
    <row r="203" ht="12.75" customHeight="1" spans="4:4">
      <c r="D203" s="233"/>
    </row>
    <row r="204" ht="12.75" customHeight="1" spans="4:4">
      <c r="D204" s="233"/>
    </row>
    <row r="205" ht="12.75" customHeight="1" spans="4:4">
      <c r="D205" s="233"/>
    </row>
    <row r="206" ht="12.75" customHeight="1" spans="4:4">
      <c r="D206" s="233"/>
    </row>
    <row r="207" ht="12.75" customHeight="1" spans="4:4">
      <c r="D207" s="233"/>
    </row>
    <row r="208" ht="12.75" customHeight="1" spans="4:4">
      <c r="D208" s="233"/>
    </row>
    <row r="209" ht="12.75" customHeight="1" spans="4:4">
      <c r="D209" s="233"/>
    </row>
    <row r="210" ht="12.75" customHeight="1" spans="4:4">
      <c r="D210" s="233"/>
    </row>
    <row r="211" ht="12.75" customHeight="1" spans="4:4">
      <c r="D211" s="233"/>
    </row>
    <row r="212" ht="12.75" customHeight="1" spans="4:4">
      <c r="D212" s="233"/>
    </row>
    <row r="213" ht="12.75" customHeight="1" spans="4:4">
      <c r="D213" s="233"/>
    </row>
    <row r="214" ht="12.75" customHeight="1" spans="4:4">
      <c r="D214" s="233"/>
    </row>
    <row r="215" ht="12.75" customHeight="1" spans="4:4">
      <c r="D215" s="233"/>
    </row>
    <row r="216" ht="12.75" customHeight="1" spans="4:4">
      <c r="D216" s="233"/>
    </row>
    <row r="217" ht="12.75" customHeight="1" spans="4:4">
      <c r="D217" s="233"/>
    </row>
    <row r="218" ht="12.75" customHeight="1" spans="4:4">
      <c r="D218" s="233"/>
    </row>
    <row r="219" ht="12.75" customHeight="1" spans="4:4">
      <c r="D219" s="233"/>
    </row>
    <row r="220" ht="12.75" customHeight="1" spans="4:4">
      <c r="D220" s="233"/>
    </row>
    <row r="221" ht="12.75" customHeight="1" spans="4:4">
      <c r="D221" s="233"/>
    </row>
    <row r="222" ht="12.75" customHeight="1" spans="4:4">
      <c r="D222" s="233"/>
    </row>
    <row r="223" ht="12.75" customHeight="1" spans="4:4">
      <c r="D223" s="233"/>
    </row>
    <row r="224" ht="12.75" customHeight="1" spans="4:4">
      <c r="D224" s="233"/>
    </row>
    <row r="225" ht="12.75" customHeight="1" spans="4:4">
      <c r="D225" s="233"/>
    </row>
    <row r="226" ht="12.75" customHeight="1" spans="4:4">
      <c r="D226" s="233"/>
    </row>
    <row r="227" ht="12.75" customHeight="1" spans="4:4">
      <c r="D227" s="233"/>
    </row>
    <row r="228" ht="12.75" customHeight="1" spans="4:4">
      <c r="D228" s="233"/>
    </row>
    <row r="229" ht="12.75" customHeight="1" spans="4:4">
      <c r="D229" s="233"/>
    </row>
    <row r="230" ht="12.75" customHeight="1" spans="4:4">
      <c r="D230" s="233"/>
    </row>
    <row r="231" ht="12.75" customHeight="1" spans="4:4">
      <c r="D231" s="233"/>
    </row>
    <row r="232" ht="12.75" customHeight="1" spans="4:4">
      <c r="D232" s="233"/>
    </row>
    <row r="233" ht="12.75" customHeight="1" spans="4:4">
      <c r="D233" s="233"/>
    </row>
    <row r="234" ht="12.75" customHeight="1" spans="4:4">
      <c r="D234" s="233"/>
    </row>
    <row r="235" ht="12.75" customHeight="1" spans="4:4">
      <c r="D235" s="233"/>
    </row>
    <row r="236" ht="12.75" customHeight="1" spans="4:4">
      <c r="D236" s="233"/>
    </row>
    <row r="237" ht="12.75" customHeight="1" spans="4:4">
      <c r="D237" s="233"/>
    </row>
    <row r="238" ht="12.75" customHeight="1" spans="4:4">
      <c r="D238" s="233"/>
    </row>
    <row r="239" ht="12.75" customHeight="1" spans="4:4">
      <c r="D239" s="233"/>
    </row>
    <row r="240" ht="12.75" customHeight="1" spans="4:4">
      <c r="D240" s="233"/>
    </row>
    <row r="241" ht="12.75" customHeight="1" spans="4:4">
      <c r="D241" s="233"/>
    </row>
    <row r="242" ht="12.75" customHeight="1" spans="4:4">
      <c r="D242" s="233"/>
    </row>
    <row r="243" ht="12.75" customHeight="1" spans="4:4">
      <c r="D243" s="233"/>
    </row>
    <row r="244" ht="12.75" customHeight="1" spans="4:4">
      <c r="D244" s="233"/>
    </row>
    <row r="245" ht="12.75" customHeight="1" spans="4:4">
      <c r="D245" s="233"/>
    </row>
    <row r="246" ht="12.75" customHeight="1" spans="4:4">
      <c r="D246" s="233"/>
    </row>
    <row r="247" ht="12.75" customHeight="1" spans="4:4">
      <c r="D247" s="233"/>
    </row>
    <row r="248" ht="12.75" customHeight="1" spans="4:4">
      <c r="D248" s="233"/>
    </row>
    <row r="249" ht="12.75" customHeight="1" spans="4:4">
      <c r="D249" s="233"/>
    </row>
    <row r="250" ht="12.75" customHeight="1" spans="4:4">
      <c r="D250" s="233"/>
    </row>
    <row r="251" ht="12.75" customHeight="1" spans="4:4">
      <c r="D251" s="233"/>
    </row>
    <row r="252" ht="12.75" customHeight="1" spans="4:4">
      <c r="D252" s="233"/>
    </row>
    <row r="253" ht="12.75" customHeight="1" spans="4:4">
      <c r="D253" s="233"/>
    </row>
    <row r="254" ht="12.75" customHeight="1" spans="4:4">
      <c r="D254" s="233"/>
    </row>
    <row r="255" ht="12.75" customHeight="1" spans="4:4">
      <c r="D255" s="233"/>
    </row>
    <row r="256" ht="12.75" customHeight="1" spans="4:4">
      <c r="D256" s="233"/>
    </row>
    <row r="257" ht="12.75" customHeight="1" spans="4:4">
      <c r="D257" s="233"/>
    </row>
    <row r="258" ht="12.75" customHeight="1" spans="4:4">
      <c r="D258" s="233"/>
    </row>
    <row r="259" ht="12.75" customHeight="1" spans="4:4">
      <c r="D259" s="233"/>
    </row>
    <row r="260" ht="12.75" customHeight="1" spans="4:4">
      <c r="D260" s="233"/>
    </row>
    <row r="261" ht="12.75" customHeight="1" spans="4:4">
      <c r="D261" s="233"/>
    </row>
    <row r="262" ht="12.75" customHeight="1" spans="4:4">
      <c r="D262" s="233"/>
    </row>
    <row r="263" ht="12.75" customHeight="1" spans="4:4">
      <c r="D263" s="233"/>
    </row>
    <row r="264" ht="12.75" customHeight="1" spans="4:4">
      <c r="D264" s="233"/>
    </row>
    <row r="265" ht="12.75" customHeight="1" spans="4:4">
      <c r="D265" s="233"/>
    </row>
    <row r="266" ht="12.75" customHeight="1" spans="4:4">
      <c r="D266" s="233"/>
    </row>
    <row r="267" ht="12.75" customHeight="1" spans="4:4">
      <c r="D267" s="233"/>
    </row>
    <row r="268" ht="12.75" customHeight="1" spans="4:4">
      <c r="D268" s="233"/>
    </row>
    <row r="269" ht="12.75" customHeight="1" spans="4:4">
      <c r="D269" s="233"/>
    </row>
    <row r="270" ht="12.75" customHeight="1" spans="4:4">
      <c r="D270" s="233"/>
    </row>
    <row r="271" ht="12.75" customHeight="1" spans="4:4">
      <c r="D271" s="233"/>
    </row>
    <row r="272" ht="12.75" customHeight="1" spans="4:4">
      <c r="D272" s="233"/>
    </row>
    <row r="273" ht="12.75" customHeight="1" spans="4:4">
      <c r="D273" s="233"/>
    </row>
    <row r="274" ht="12.75" customHeight="1" spans="4:4">
      <c r="D274" s="233"/>
    </row>
    <row r="275" ht="12.75" customHeight="1" spans="4:4">
      <c r="D275" s="233"/>
    </row>
    <row r="276" ht="12.75" customHeight="1" spans="4:4">
      <c r="D276" s="233"/>
    </row>
    <row r="277" ht="12.75" customHeight="1" spans="4:4">
      <c r="D277" s="233"/>
    </row>
    <row r="278" ht="12.75" customHeight="1" spans="4:4">
      <c r="D278" s="233"/>
    </row>
    <row r="279" ht="12.75" customHeight="1" spans="4:4">
      <c r="D279" s="233"/>
    </row>
    <row r="280" ht="12.75" customHeight="1" spans="4:4">
      <c r="D280" s="233"/>
    </row>
    <row r="281" ht="12.75" customHeight="1" spans="4:4">
      <c r="D281" s="233"/>
    </row>
    <row r="282" ht="12.75" customHeight="1" spans="4:4">
      <c r="D282" s="233"/>
    </row>
    <row r="283" ht="12.75" customHeight="1" spans="4:4">
      <c r="D283" s="233"/>
    </row>
    <row r="284" ht="12.75" customHeight="1" spans="4:4">
      <c r="D284" s="233"/>
    </row>
    <row r="285" ht="12.75" customHeight="1" spans="4:4">
      <c r="D285" s="233"/>
    </row>
    <row r="286" ht="12.75" customHeight="1" spans="4:4">
      <c r="D286" s="233"/>
    </row>
    <row r="287" ht="12.75" customHeight="1" spans="4:4">
      <c r="D287" s="233"/>
    </row>
    <row r="288" ht="12.75" customHeight="1" spans="4:4">
      <c r="D288" s="233"/>
    </row>
    <row r="289" ht="12.75" customHeight="1" spans="4:4">
      <c r="D289" s="233"/>
    </row>
    <row r="290" ht="12.75" customHeight="1" spans="4:4">
      <c r="D290" s="233"/>
    </row>
    <row r="291" ht="12.75" customHeight="1" spans="4:4">
      <c r="D291" s="233"/>
    </row>
    <row r="292" ht="12.75" customHeight="1" spans="4:4">
      <c r="D292" s="233"/>
    </row>
    <row r="293" ht="12.75" customHeight="1" spans="4:4">
      <c r="D293" s="233"/>
    </row>
    <row r="294" ht="12.75" customHeight="1" spans="4:4">
      <c r="D294" s="233"/>
    </row>
    <row r="295" ht="12.75" customHeight="1" spans="4:4">
      <c r="D295" s="233"/>
    </row>
    <row r="296" ht="12.75" customHeight="1" spans="4:4">
      <c r="D296" s="233"/>
    </row>
    <row r="297" ht="12.75" customHeight="1" spans="4:4">
      <c r="D297" s="233"/>
    </row>
    <row r="298" ht="12.75" customHeight="1" spans="4:4">
      <c r="D298" s="233"/>
    </row>
    <row r="299" ht="12.75" customHeight="1" spans="4:4">
      <c r="D299" s="233"/>
    </row>
    <row r="300" ht="12.75" customHeight="1" spans="4:4">
      <c r="D300" s="233"/>
    </row>
    <row r="301" ht="12.75" customHeight="1" spans="4:4">
      <c r="D301" s="233"/>
    </row>
    <row r="302" ht="12.75" customHeight="1" spans="4:4">
      <c r="D302" s="233"/>
    </row>
    <row r="303" ht="12.75" customHeight="1" spans="4:4">
      <c r="D303" s="233"/>
    </row>
    <row r="304" ht="12.75" customHeight="1" spans="4:4">
      <c r="D304" s="233"/>
    </row>
    <row r="305" ht="12.75" customHeight="1" spans="4:4">
      <c r="D305" s="233"/>
    </row>
    <row r="306" ht="12.75" customHeight="1" spans="4:4">
      <c r="D306" s="233"/>
    </row>
    <row r="307" ht="12.75" customHeight="1" spans="4:4">
      <c r="D307" s="233"/>
    </row>
    <row r="308" ht="12.75" customHeight="1" spans="4:4">
      <c r="D308" s="233"/>
    </row>
    <row r="309" ht="12.75" customHeight="1" spans="4:4">
      <c r="D309" s="233"/>
    </row>
    <row r="310" ht="12.75" customHeight="1" spans="4:4">
      <c r="D310" s="233"/>
    </row>
    <row r="311" ht="12.75" customHeight="1" spans="4:4">
      <c r="D311" s="233"/>
    </row>
    <row r="312" ht="12.75" customHeight="1" spans="4:4">
      <c r="D312" s="233"/>
    </row>
    <row r="313" ht="12.75" customHeight="1" spans="4:4">
      <c r="D313" s="233"/>
    </row>
    <row r="314" ht="12.75" customHeight="1" spans="4:4">
      <c r="D314" s="233"/>
    </row>
    <row r="315" ht="12.75" customHeight="1" spans="4:4">
      <c r="D315" s="233"/>
    </row>
    <row r="316" ht="12.75" customHeight="1" spans="4:4">
      <c r="D316" s="233"/>
    </row>
    <row r="317" ht="12.75" customHeight="1" spans="4:4">
      <c r="D317" s="233"/>
    </row>
    <row r="318" ht="12.75" customHeight="1" spans="4:4">
      <c r="D318" s="233"/>
    </row>
    <row r="319" ht="12.75" customHeight="1" spans="4:4">
      <c r="D319" s="233"/>
    </row>
    <row r="320" ht="12.75" customHeight="1" spans="4:4">
      <c r="D320" s="233"/>
    </row>
    <row r="321" ht="12.75" customHeight="1" spans="4:4">
      <c r="D321" s="233"/>
    </row>
    <row r="322" ht="12.75" customHeight="1" spans="4:4">
      <c r="D322" s="233"/>
    </row>
    <row r="323" ht="12.75" customHeight="1" spans="4:4">
      <c r="D323" s="233"/>
    </row>
    <row r="324" ht="12.75" customHeight="1" spans="4:4">
      <c r="D324" s="233"/>
    </row>
    <row r="325" ht="12.75" customHeight="1" spans="4:4">
      <c r="D325" s="233"/>
    </row>
    <row r="326" ht="12.75" customHeight="1" spans="4:4">
      <c r="D326" s="233"/>
    </row>
    <row r="327" ht="12.75" customHeight="1" spans="4:4">
      <c r="D327" s="233"/>
    </row>
    <row r="328" ht="12.75" customHeight="1" spans="4:4">
      <c r="D328" s="233"/>
    </row>
    <row r="329" ht="12.75" customHeight="1" spans="4:4">
      <c r="D329" s="233"/>
    </row>
    <row r="330" ht="12.75" customHeight="1" spans="4:4">
      <c r="D330" s="233"/>
    </row>
    <row r="331" ht="12.75" customHeight="1" spans="4:4">
      <c r="D331" s="233"/>
    </row>
    <row r="332" ht="12.75" customHeight="1" spans="4:4">
      <c r="D332" s="233"/>
    </row>
    <row r="333" ht="12.75" customHeight="1" spans="4:4">
      <c r="D333" s="233"/>
    </row>
    <row r="334" ht="12.75" customHeight="1" spans="4:4">
      <c r="D334" s="233"/>
    </row>
    <row r="335" ht="12.75" customHeight="1" spans="4:4">
      <c r="D335" s="233"/>
    </row>
    <row r="336" ht="12.75" customHeight="1" spans="4:4">
      <c r="D336" s="233"/>
    </row>
    <row r="337" ht="12.75" customHeight="1" spans="4:4">
      <c r="D337" s="233"/>
    </row>
    <row r="338" ht="12.75" customHeight="1" spans="4:4">
      <c r="D338" s="233"/>
    </row>
    <row r="339" ht="12.75" customHeight="1" spans="4:4">
      <c r="D339" s="233"/>
    </row>
    <row r="340" ht="12.75" customHeight="1" spans="4:4">
      <c r="D340" s="233"/>
    </row>
    <row r="341" ht="12.75" customHeight="1" spans="4:4">
      <c r="D341" s="233"/>
    </row>
    <row r="342" ht="12.75" customHeight="1" spans="4:4">
      <c r="D342" s="233"/>
    </row>
    <row r="343" ht="12.75" customHeight="1" spans="4:4">
      <c r="D343" s="233"/>
    </row>
    <row r="344" ht="12.75" customHeight="1" spans="4:4">
      <c r="D344" s="233"/>
    </row>
    <row r="345" ht="12.75" customHeight="1" spans="4:4">
      <c r="D345" s="233"/>
    </row>
    <row r="346" ht="12.75" customHeight="1" spans="4:4">
      <c r="D346" s="233"/>
    </row>
    <row r="347" ht="12.75" customHeight="1" spans="4:4">
      <c r="D347" s="233"/>
    </row>
    <row r="348" ht="12.75" customHeight="1" spans="4:4">
      <c r="D348" s="233"/>
    </row>
    <row r="349" ht="12.75" customHeight="1" spans="4:4">
      <c r="D349" s="233"/>
    </row>
    <row r="350" ht="12.75" customHeight="1" spans="4:4">
      <c r="D350" s="233"/>
    </row>
    <row r="351" ht="12.75" customHeight="1" spans="4:4">
      <c r="D351" s="233"/>
    </row>
    <row r="352" ht="12.75" customHeight="1" spans="4:4">
      <c r="D352" s="233"/>
    </row>
    <row r="353" ht="12.75" customHeight="1" spans="4:4">
      <c r="D353" s="233"/>
    </row>
    <row r="354" ht="12.75" customHeight="1" spans="4:4">
      <c r="D354" s="233"/>
    </row>
    <row r="355" ht="12.75" customHeight="1" spans="4:4">
      <c r="D355" s="233"/>
    </row>
    <row r="356" ht="12.75" customHeight="1" spans="4:4">
      <c r="D356" s="233"/>
    </row>
    <row r="357" ht="12.75" customHeight="1" spans="4:4">
      <c r="D357" s="233"/>
    </row>
    <row r="358" ht="12.75" customHeight="1" spans="4:4">
      <c r="D358" s="233"/>
    </row>
    <row r="359" ht="12.75" customHeight="1" spans="4:4">
      <c r="D359" s="233"/>
    </row>
    <row r="360" ht="12.75" customHeight="1" spans="4:4">
      <c r="D360" s="233"/>
    </row>
    <row r="361" ht="12.75" customHeight="1" spans="4:4">
      <c r="D361" s="233"/>
    </row>
    <row r="362" ht="12.75" customHeight="1" spans="4:4">
      <c r="D362" s="233"/>
    </row>
    <row r="363" ht="12.75" customHeight="1" spans="4:4">
      <c r="D363" s="233"/>
    </row>
    <row r="364" ht="12.75" customHeight="1" spans="4:4">
      <c r="D364" s="233"/>
    </row>
    <row r="365" ht="12.75" customHeight="1" spans="4:4">
      <c r="D365" s="233"/>
    </row>
    <row r="366" ht="12.75" customHeight="1" spans="4:4">
      <c r="D366" s="233"/>
    </row>
    <row r="367" ht="12.75" customHeight="1" spans="4:4">
      <c r="D367" s="233"/>
    </row>
    <row r="368" ht="12.75" customHeight="1" spans="4:4">
      <c r="D368" s="233"/>
    </row>
    <row r="369" ht="12.75" customHeight="1" spans="4:4">
      <c r="D369" s="233"/>
    </row>
    <row r="370" ht="12.75" customHeight="1" spans="4:4">
      <c r="D370" s="233"/>
    </row>
    <row r="371" ht="12.75" customHeight="1" spans="4:4">
      <c r="D371" s="233"/>
    </row>
    <row r="372" ht="12.75" customHeight="1" spans="4:4">
      <c r="D372" s="233"/>
    </row>
    <row r="373" ht="12.75" customHeight="1" spans="4:4">
      <c r="D373" s="233"/>
    </row>
    <row r="374" ht="12.75" customHeight="1" spans="4:4">
      <c r="D374" s="233"/>
    </row>
    <row r="375" ht="12.75" customHeight="1" spans="4:4">
      <c r="D375" s="233"/>
    </row>
    <row r="376" ht="12.75" customHeight="1" spans="4:4">
      <c r="D376" s="233"/>
    </row>
    <row r="377" ht="12.75" customHeight="1" spans="4:4">
      <c r="D377" s="233"/>
    </row>
    <row r="378" ht="12.75" customHeight="1" spans="4:4">
      <c r="D378" s="233"/>
    </row>
    <row r="379" ht="12.75" customHeight="1" spans="4:4">
      <c r="D379" s="233"/>
    </row>
    <row r="380" ht="12.75" customHeight="1" spans="4:4">
      <c r="D380" s="233"/>
    </row>
    <row r="381" ht="12.75" customHeight="1" spans="4:4">
      <c r="D381" s="233"/>
    </row>
    <row r="382" ht="12.75" customHeight="1" spans="4:4">
      <c r="D382" s="233"/>
    </row>
    <row r="383" ht="12.75" customHeight="1" spans="4:4">
      <c r="D383" s="233"/>
    </row>
    <row r="384" ht="12.75" customHeight="1" spans="4:4">
      <c r="D384" s="233"/>
    </row>
    <row r="385" ht="12.75" customHeight="1" spans="4:4">
      <c r="D385" s="233"/>
    </row>
    <row r="386" ht="12.75" customHeight="1" spans="4:4">
      <c r="D386" s="233"/>
    </row>
    <row r="387" ht="12.75" customHeight="1" spans="4:4">
      <c r="D387" s="233"/>
    </row>
    <row r="388" ht="12.75" customHeight="1" spans="4:4">
      <c r="D388" s="233"/>
    </row>
    <row r="389" ht="12.75" customHeight="1" spans="4:4">
      <c r="D389" s="233"/>
    </row>
    <row r="390" ht="12.75" customHeight="1" spans="4:4">
      <c r="D390" s="233"/>
    </row>
    <row r="391" ht="12.75" customHeight="1" spans="4:4">
      <c r="D391" s="233"/>
    </row>
    <row r="392" ht="12.75" customHeight="1" spans="4:4">
      <c r="D392" s="233"/>
    </row>
    <row r="393" ht="12.75" customHeight="1" spans="4:4">
      <c r="D393" s="233"/>
    </row>
    <row r="394" ht="12.75" customHeight="1" spans="4:4">
      <c r="D394" s="233"/>
    </row>
    <row r="395" ht="12.75" customHeight="1" spans="4:4">
      <c r="D395" s="233"/>
    </row>
    <row r="396" ht="12.75" customHeight="1" spans="4:4">
      <c r="D396" s="233"/>
    </row>
    <row r="397" ht="12.75" customHeight="1" spans="4:4">
      <c r="D397" s="233"/>
    </row>
    <row r="398" ht="12.75" customHeight="1" spans="4:4">
      <c r="D398" s="233"/>
    </row>
    <row r="399" ht="12.75" customHeight="1" spans="4:4">
      <c r="D399" s="233"/>
    </row>
    <row r="400" ht="12.75" customHeight="1" spans="4:4">
      <c r="D400" s="233"/>
    </row>
    <row r="401" ht="12.75" customHeight="1" spans="4:4">
      <c r="D401" s="233"/>
    </row>
    <row r="402" ht="12.75" customHeight="1" spans="4:4">
      <c r="D402" s="233"/>
    </row>
    <row r="403" ht="12.75" customHeight="1" spans="4:4">
      <c r="D403" s="233"/>
    </row>
    <row r="404" ht="12.75" customHeight="1" spans="4:4">
      <c r="D404" s="233"/>
    </row>
    <row r="405" ht="12.75" customHeight="1" spans="4:4">
      <c r="D405" s="233"/>
    </row>
    <row r="406" ht="12.75" customHeight="1" spans="4:4">
      <c r="D406" s="233"/>
    </row>
    <row r="407" ht="12.75" customHeight="1" spans="4:4">
      <c r="D407" s="233"/>
    </row>
    <row r="408" ht="12.75" customHeight="1" spans="4:4">
      <c r="D408" s="233"/>
    </row>
    <row r="409" ht="12.75" customHeight="1" spans="4:4">
      <c r="D409" s="233"/>
    </row>
    <row r="410" ht="12.75" customHeight="1" spans="4:4">
      <c r="D410" s="233"/>
    </row>
    <row r="411" ht="12.75" customHeight="1" spans="4:4">
      <c r="D411" s="233"/>
    </row>
    <row r="412" ht="12.75" customHeight="1" spans="4:4">
      <c r="D412" s="233"/>
    </row>
    <row r="413" ht="12.75" customHeight="1" spans="4:4">
      <c r="D413" s="233"/>
    </row>
    <row r="414" ht="12.75" customHeight="1" spans="4:4">
      <c r="D414" s="233"/>
    </row>
    <row r="415" ht="12.75" customHeight="1" spans="4:4">
      <c r="D415" s="233"/>
    </row>
    <row r="416" ht="12.75" customHeight="1" spans="4:4">
      <c r="D416" s="233"/>
    </row>
    <row r="417" ht="12.75" customHeight="1" spans="4:4">
      <c r="D417" s="233"/>
    </row>
    <row r="418" ht="12.75" customHeight="1" spans="4:4">
      <c r="D418" s="233"/>
    </row>
    <row r="419" ht="12.75" customHeight="1" spans="4:4">
      <c r="D419" s="233"/>
    </row>
    <row r="420" ht="12.75" customHeight="1" spans="4:4">
      <c r="D420" s="233"/>
    </row>
    <row r="421" ht="12.75" customHeight="1" spans="4:4">
      <c r="D421" s="233"/>
    </row>
    <row r="422" ht="12.75" customHeight="1" spans="4:4">
      <c r="D422" s="233"/>
    </row>
    <row r="423" ht="12.75" customHeight="1" spans="4:4">
      <c r="D423" s="233"/>
    </row>
    <row r="424" ht="12.75" customHeight="1" spans="4:4">
      <c r="D424" s="233"/>
    </row>
    <row r="425" ht="12.75" customHeight="1" spans="4:4">
      <c r="D425" s="233"/>
    </row>
    <row r="426" ht="12.75" customHeight="1" spans="4:4">
      <c r="D426" s="233"/>
    </row>
    <row r="427" ht="12.75" customHeight="1" spans="4:4">
      <c r="D427" s="233"/>
    </row>
    <row r="428" ht="12.75" customHeight="1" spans="4:4">
      <c r="D428" s="233"/>
    </row>
    <row r="429" ht="12.75" customHeight="1" spans="4:4">
      <c r="D429" s="233"/>
    </row>
    <row r="430" ht="12.75" customHeight="1" spans="4:4">
      <c r="D430" s="233"/>
    </row>
    <row r="431" ht="12.75" customHeight="1" spans="4:4">
      <c r="D431" s="233"/>
    </row>
    <row r="432" ht="12.75" customHeight="1" spans="4:4">
      <c r="D432" s="233"/>
    </row>
    <row r="433" ht="12.75" customHeight="1" spans="4:4">
      <c r="D433" s="233"/>
    </row>
    <row r="434" ht="12.75" customHeight="1" spans="4:4">
      <c r="D434" s="233"/>
    </row>
    <row r="435" ht="12.75" customHeight="1" spans="4:4">
      <c r="D435" s="233"/>
    </row>
    <row r="436" ht="12.75" customHeight="1" spans="4:4">
      <c r="D436" s="233"/>
    </row>
    <row r="437" ht="12.75" customHeight="1" spans="4:4">
      <c r="D437" s="233"/>
    </row>
    <row r="438" ht="12.75" customHeight="1" spans="4:4">
      <c r="D438" s="233"/>
    </row>
    <row r="439" ht="12.75" customHeight="1" spans="4:4">
      <c r="D439" s="233"/>
    </row>
    <row r="440" ht="12.75" customHeight="1" spans="4:4">
      <c r="D440" s="233"/>
    </row>
    <row r="441" ht="12.75" customHeight="1" spans="4:4">
      <c r="D441" s="233"/>
    </row>
    <row r="442" ht="12.75" customHeight="1" spans="4:4">
      <c r="D442" s="233"/>
    </row>
    <row r="443" ht="12.75" customHeight="1" spans="4:4">
      <c r="D443" s="233"/>
    </row>
    <row r="444" ht="12.75" customHeight="1" spans="4:4">
      <c r="D444" s="233"/>
    </row>
    <row r="445" ht="12.75" customHeight="1" spans="4:4">
      <c r="D445" s="233"/>
    </row>
    <row r="446" ht="12.75" customHeight="1" spans="4:4">
      <c r="D446" s="233"/>
    </row>
    <row r="447" ht="12.75" customHeight="1" spans="4:4">
      <c r="D447" s="233"/>
    </row>
    <row r="448" ht="12.75" customHeight="1" spans="4:4">
      <c r="D448" s="233"/>
    </row>
    <row r="449" ht="12.75" customHeight="1" spans="4:4">
      <c r="D449" s="233"/>
    </row>
    <row r="450" ht="12.75" customHeight="1" spans="4:4">
      <c r="D450" s="233"/>
    </row>
    <row r="451" ht="12.75" customHeight="1" spans="4:4">
      <c r="D451" s="233"/>
    </row>
    <row r="452" ht="12.75" customHeight="1" spans="4:4">
      <c r="D452" s="233"/>
    </row>
    <row r="453" ht="12.75" customHeight="1" spans="4:4">
      <c r="D453" s="233"/>
    </row>
    <row r="454" ht="12.75" customHeight="1" spans="4:4">
      <c r="D454" s="233"/>
    </row>
    <row r="455" ht="12.75" customHeight="1" spans="4:4">
      <c r="D455" s="233"/>
    </row>
    <row r="456" ht="12.75" customHeight="1" spans="4:4">
      <c r="D456" s="233"/>
    </row>
    <row r="457" ht="12.75" customHeight="1" spans="4:4">
      <c r="D457" s="233"/>
    </row>
    <row r="458" ht="12.75" customHeight="1" spans="4:4">
      <c r="D458" s="233"/>
    </row>
    <row r="459" ht="12.75" customHeight="1" spans="4:4">
      <c r="D459" s="233"/>
    </row>
    <row r="460" ht="12.75" customHeight="1" spans="4:4">
      <c r="D460" s="233"/>
    </row>
    <row r="461" ht="12.75" customHeight="1" spans="4:4">
      <c r="D461" s="233"/>
    </row>
    <row r="462" ht="12.75" customHeight="1" spans="4:4">
      <c r="D462" s="233"/>
    </row>
    <row r="463" ht="12.75" customHeight="1" spans="4:4">
      <c r="D463" s="233"/>
    </row>
    <row r="464" ht="12.75" customHeight="1" spans="4:4">
      <c r="D464" s="233"/>
    </row>
    <row r="465" ht="12.75" customHeight="1" spans="4:4">
      <c r="D465" s="233"/>
    </row>
    <row r="466" ht="12.75" customHeight="1" spans="4:4">
      <c r="D466" s="233"/>
    </row>
    <row r="467" ht="12.75" customHeight="1" spans="4:4">
      <c r="D467" s="233"/>
    </row>
    <row r="468" ht="12.75" customHeight="1" spans="4:4">
      <c r="D468" s="233"/>
    </row>
    <row r="469" ht="12.75" customHeight="1" spans="4:4">
      <c r="D469" s="233"/>
    </row>
    <row r="470" ht="12.75" customHeight="1" spans="4:4">
      <c r="D470" s="233"/>
    </row>
    <row r="471" ht="12.75" customHeight="1" spans="4:4">
      <c r="D471" s="233"/>
    </row>
    <row r="472" ht="12.75" customHeight="1" spans="4:4">
      <c r="D472" s="233"/>
    </row>
    <row r="473" ht="12.75" customHeight="1" spans="4:4">
      <c r="D473" s="233"/>
    </row>
    <row r="474" ht="12.75" customHeight="1" spans="4:4">
      <c r="D474" s="233"/>
    </row>
    <row r="475" ht="12.75" customHeight="1" spans="4:4">
      <c r="D475" s="233"/>
    </row>
    <row r="476" ht="12.75" customHeight="1" spans="4:4">
      <c r="D476" s="233"/>
    </row>
    <row r="477" ht="12.75" customHeight="1" spans="4:4">
      <c r="D477" s="233"/>
    </row>
    <row r="478" ht="12.75" customHeight="1" spans="4:4">
      <c r="D478" s="233"/>
    </row>
    <row r="479" ht="12.75" customHeight="1" spans="4:4">
      <c r="D479" s="233"/>
    </row>
    <row r="480" ht="12.75" customHeight="1" spans="4:4">
      <c r="D480" s="233"/>
    </row>
    <row r="481" ht="12.75" customHeight="1" spans="4:4">
      <c r="D481" s="233"/>
    </row>
    <row r="482" ht="12.75" customHeight="1" spans="4:4">
      <c r="D482" s="233"/>
    </row>
    <row r="483" ht="12.75" customHeight="1" spans="4:4">
      <c r="D483" s="233"/>
    </row>
    <row r="484" ht="12.75" customHeight="1" spans="4:4">
      <c r="D484" s="233"/>
    </row>
    <row r="485" ht="12.75" customHeight="1" spans="4:4">
      <c r="D485" s="233"/>
    </row>
    <row r="486" ht="12.75" customHeight="1" spans="4:4">
      <c r="D486" s="233"/>
    </row>
    <row r="487" ht="12.75" customHeight="1" spans="4:4">
      <c r="D487" s="233"/>
    </row>
    <row r="488" ht="12.75" customHeight="1" spans="4:4">
      <c r="D488" s="233"/>
    </row>
    <row r="489" ht="12.75" customHeight="1" spans="4:4">
      <c r="D489" s="233"/>
    </row>
    <row r="490" ht="12.75" customHeight="1" spans="4:4">
      <c r="D490" s="233"/>
    </row>
    <row r="491" ht="12.75" customHeight="1" spans="4:4">
      <c r="D491" s="233"/>
    </row>
    <row r="492" ht="12.75" customHeight="1" spans="4:4">
      <c r="D492" s="233"/>
    </row>
    <row r="493" ht="12.75" customHeight="1" spans="4:4">
      <c r="D493" s="233"/>
    </row>
    <row r="494" ht="12.75" customHeight="1" spans="4:4">
      <c r="D494" s="233"/>
    </row>
    <row r="495" ht="12.75" customHeight="1" spans="4:4">
      <c r="D495" s="233"/>
    </row>
    <row r="496" ht="12.75" customHeight="1" spans="4:4">
      <c r="D496" s="233"/>
    </row>
    <row r="497" ht="12.75" customHeight="1" spans="4:4">
      <c r="D497" s="233"/>
    </row>
    <row r="498" ht="12.75" customHeight="1" spans="4:4">
      <c r="D498" s="233"/>
    </row>
    <row r="499" ht="12.75" customHeight="1" spans="4:4">
      <c r="D499" s="233"/>
    </row>
    <row r="500" ht="12.75" customHeight="1" spans="4:4">
      <c r="D500" s="233"/>
    </row>
    <row r="501" ht="12.75" customHeight="1" spans="4:4">
      <c r="D501" s="233"/>
    </row>
    <row r="502" ht="12.75" customHeight="1" spans="4:4">
      <c r="D502" s="233"/>
    </row>
    <row r="503" ht="12.75" customHeight="1" spans="4:4">
      <c r="D503" s="233"/>
    </row>
    <row r="504" ht="12.75" customHeight="1" spans="4:4">
      <c r="D504" s="233"/>
    </row>
    <row r="505" ht="12.75" customHeight="1" spans="4:4">
      <c r="D505" s="233"/>
    </row>
    <row r="506" ht="12.75" customHeight="1" spans="4:4">
      <c r="D506" s="233"/>
    </row>
    <row r="507" ht="12.75" customHeight="1" spans="4:4">
      <c r="D507" s="233"/>
    </row>
    <row r="508" ht="12.75" customHeight="1" spans="4:4">
      <c r="D508" s="233"/>
    </row>
    <row r="509" ht="12.75" customHeight="1" spans="4:4">
      <c r="D509" s="233"/>
    </row>
    <row r="510" ht="12.75" customHeight="1" spans="4:4">
      <c r="D510" s="233"/>
    </row>
    <row r="511" ht="12.75" customHeight="1" spans="4:4">
      <c r="D511" s="233"/>
    </row>
    <row r="512" ht="12.75" customHeight="1" spans="4:4">
      <c r="D512" s="233"/>
    </row>
    <row r="513" ht="12.75" customHeight="1" spans="4:4">
      <c r="D513" s="233"/>
    </row>
    <row r="514" ht="12.75" customHeight="1" spans="4:4">
      <c r="D514" s="233"/>
    </row>
    <row r="515" ht="12.75" customHeight="1" spans="4:4">
      <c r="D515" s="233"/>
    </row>
    <row r="516" ht="12.75" customHeight="1" spans="4:4">
      <c r="D516" s="233"/>
    </row>
    <row r="517" ht="12.75" customHeight="1" spans="4:4">
      <c r="D517" s="233"/>
    </row>
    <row r="518" ht="12.75" customHeight="1" spans="4:4">
      <c r="D518" s="233"/>
    </row>
    <row r="519" ht="12.75" customHeight="1" spans="4:4">
      <c r="D519" s="233"/>
    </row>
    <row r="520" ht="12.75" customHeight="1" spans="4:4">
      <c r="D520" s="233"/>
    </row>
    <row r="521" ht="12.75" customHeight="1" spans="4:4">
      <c r="D521" s="233"/>
    </row>
    <row r="522" ht="12.75" customHeight="1" spans="4:4">
      <c r="D522" s="233"/>
    </row>
    <row r="523" ht="12.75" customHeight="1" spans="4:4">
      <c r="D523" s="233"/>
    </row>
    <row r="524" ht="12.75" customHeight="1" spans="4:4">
      <c r="D524" s="233"/>
    </row>
    <row r="525" ht="12.75" customHeight="1" spans="4:4">
      <c r="D525" s="233"/>
    </row>
    <row r="526" ht="12.75" customHeight="1" spans="4:4">
      <c r="D526" s="233"/>
    </row>
    <row r="527" ht="12.75" customHeight="1" spans="4:4">
      <c r="D527" s="233"/>
    </row>
    <row r="528" ht="12.75" customHeight="1" spans="4:4">
      <c r="D528" s="233"/>
    </row>
    <row r="529" ht="12.75" customHeight="1" spans="4:4">
      <c r="D529" s="233"/>
    </row>
    <row r="530" ht="12.75" customHeight="1" spans="4:4">
      <c r="D530" s="233"/>
    </row>
    <row r="531" ht="12.75" customHeight="1" spans="4:4">
      <c r="D531" s="233"/>
    </row>
    <row r="532" ht="12.75" customHeight="1" spans="4:4">
      <c r="D532" s="233"/>
    </row>
    <row r="533" ht="12.75" customHeight="1" spans="4:4">
      <c r="D533" s="233"/>
    </row>
    <row r="534" ht="12.75" customHeight="1" spans="4:4">
      <c r="D534" s="233"/>
    </row>
    <row r="535" ht="12.75" customHeight="1" spans="4:4">
      <c r="D535" s="233"/>
    </row>
    <row r="536" ht="12.75" customHeight="1" spans="4:4">
      <c r="D536" s="233"/>
    </row>
    <row r="537" ht="12.75" customHeight="1" spans="4:4">
      <c r="D537" s="233"/>
    </row>
    <row r="538" ht="12.75" customHeight="1" spans="4:4">
      <c r="D538" s="233"/>
    </row>
    <row r="539" ht="12.75" customHeight="1" spans="4:4">
      <c r="D539" s="233"/>
    </row>
    <row r="540" ht="12.75" customHeight="1" spans="4:4">
      <c r="D540" s="233"/>
    </row>
    <row r="541" ht="12.75" customHeight="1" spans="4:4">
      <c r="D541" s="233"/>
    </row>
    <row r="542" ht="12.75" customHeight="1" spans="4:4">
      <c r="D542" s="233"/>
    </row>
    <row r="543" ht="12.75" customHeight="1" spans="4:4">
      <c r="D543" s="233"/>
    </row>
    <row r="544" ht="12.75" customHeight="1" spans="4:4">
      <c r="D544" s="233"/>
    </row>
    <row r="545" ht="12.75" customHeight="1" spans="4:4">
      <c r="D545" s="233"/>
    </row>
    <row r="546" ht="12.75" customHeight="1" spans="4:4">
      <c r="D546" s="233"/>
    </row>
    <row r="547" ht="12.75" customHeight="1" spans="4:4">
      <c r="D547" s="233"/>
    </row>
    <row r="548" ht="12.75" customHeight="1" spans="4:4">
      <c r="D548" s="233"/>
    </row>
    <row r="549" ht="12.75" customHeight="1" spans="4:4">
      <c r="D549" s="233"/>
    </row>
    <row r="550" ht="12.75" customHeight="1" spans="4:4">
      <c r="D550" s="233"/>
    </row>
    <row r="551" ht="12.75" customHeight="1" spans="4:4">
      <c r="D551" s="233"/>
    </row>
    <row r="552" ht="12.75" customHeight="1" spans="4:4">
      <c r="D552" s="233"/>
    </row>
    <row r="553" ht="12.75" customHeight="1" spans="4:4">
      <c r="D553" s="233"/>
    </row>
    <row r="554" ht="12.75" customHeight="1" spans="4:4">
      <c r="D554" s="233"/>
    </row>
    <row r="555" ht="12.75" customHeight="1" spans="4:4">
      <c r="D555" s="233"/>
    </row>
    <row r="556" ht="12.75" customHeight="1" spans="4:4">
      <c r="D556" s="233"/>
    </row>
    <row r="557" ht="12.75" customHeight="1" spans="4:4">
      <c r="D557" s="233"/>
    </row>
    <row r="558" ht="12.75" customHeight="1" spans="4:4">
      <c r="D558" s="233"/>
    </row>
    <row r="559" ht="12.75" customHeight="1" spans="4:4">
      <c r="D559" s="233"/>
    </row>
    <row r="560" ht="12.75" customHeight="1" spans="4:4">
      <c r="D560" s="233"/>
    </row>
    <row r="561" ht="12.75" customHeight="1" spans="4:4">
      <c r="D561" s="233"/>
    </row>
    <row r="562" ht="12.75" customHeight="1" spans="4:4">
      <c r="D562" s="233"/>
    </row>
    <row r="563" ht="12.75" customHeight="1" spans="4:4">
      <c r="D563" s="233"/>
    </row>
    <row r="564" ht="12.75" customHeight="1" spans="4:4">
      <c r="D564" s="233"/>
    </row>
    <row r="565" ht="12.75" customHeight="1" spans="4:4">
      <c r="D565" s="233"/>
    </row>
    <row r="566" ht="12.75" customHeight="1" spans="4:4">
      <c r="D566" s="233"/>
    </row>
    <row r="567" ht="12.75" customHeight="1" spans="4:4">
      <c r="D567" s="233"/>
    </row>
    <row r="568" ht="12.75" customHeight="1" spans="4:4">
      <c r="D568" s="233"/>
    </row>
    <row r="569" ht="12.75" customHeight="1" spans="4:4">
      <c r="D569" s="233"/>
    </row>
    <row r="570" ht="12.75" customHeight="1" spans="4:4">
      <c r="D570" s="233"/>
    </row>
    <row r="571" ht="12.75" customHeight="1" spans="4:4">
      <c r="D571" s="233"/>
    </row>
    <row r="572" ht="12.75" customHeight="1" spans="4:4">
      <c r="D572" s="233"/>
    </row>
    <row r="573" ht="12.75" customHeight="1" spans="4:4">
      <c r="D573" s="233"/>
    </row>
    <row r="574" ht="12.75" customHeight="1" spans="4:4">
      <c r="D574" s="233"/>
    </row>
    <row r="575" ht="12.75" customHeight="1" spans="4:4">
      <c r="D575" s="233"/>
    </row>
    <row r="576" ht="12.75" customHeight="1" spans="4:4">
      <c r="D576" s="233"/>
    </row>
    <row r="577" ht="12.75" customHeight="1" spans="4:4">
      <c r="D577" s="233"/>
    </row>
    <row r="578" ht="12.75" customHeight="1" spans="4:4">
      <c r="D578" s="233"/>
    </row>
    <row r="579" ht="12.75" customHeight="1" spans="4:4">
      <c r="D579" s="233"/>
    </row>
    <row r="580" ht="12.75" customHeight="1" spans="4:4">
      <c r="D580" s="233"/>
    </row>
    <row r="581" ht="12.75" customHeight="1" spans="4:4">
      <c r="D581" s="233"/>
    </row>
    <row r="582" ht="12.75" customHeight="1" spans="4:4">
      <c r="D582" s="233"/>
    </row>
    <row r="583" ht="12.75" customHeight="1" spans="4:4">
      <c r="D583" s="233"/>
    </row>
    <row r="584" ht="12.75" customHeight="1" spans="4:4">
      <c r="D584" s="233"/>
    </row>
    <row r="585" ht="12.75" customHeight="1" spans="4:4">
      <c r="D585" s="233"/>
    </row>
    <row r="586" ht="12.75" customHeight="1" spans="4:4">
      <c r="D586" s="233"/>
    </row>
    <row r="587" ht="12.75" customHeight="1" spans="4:4">
      <c r="D587" s="233"/>
    </row>
    <row r="588" ht="12.75" customHeight="1" spans="4:4">
      <c r="D588" s="233"/>
    </row>
    <row r="589" ht="12.75" customHeight="1" spans="4:4">
      <c r="D589" s="233"/>
    </row>
    <row r="590" ht="12.75" customHeight="1" spans="4:4">
      <c r="D590" s="233"/>
    </row>
    <row r="591" ht="12.75" customHeight="1" spans="4:4">
      <c r="D591" s="233"/>
    </row>
    <row r="592" ht="12.75" customHeight="1" spans="4:4">
      <c r="D592" s="233"/>
    </row>
    <row r="593" ht="12.75" customHeight="1" spans="4:4">
      <c r="D593" s="233"/>
    </row>
    <row r="594" ht="12.75" customHeight="1" spans="4:4">
      <c r="D594" s="233"/>
    </row>
    <row r="595" ht="12.75" customHeight="1" spans="4:4">
      <c r="D595" s="233"/>
    </row>
    <row r="596" ht="12.75" customHeight="1" spans="4:4">
      <c r="D596" s="233"/>
    </row>
    <row r="597" ht="12.75" customHeight="1" spans="4:4">
      <c r="D597" s="233"/>
    </row>
    <row r="598" ht="12.75" customHeight="1" spans="4:4">
      <c r="D598" s="233"/>
    </row>
    <row r="599" ht="12.75" customHeight="1" spans="4:4">
      <c r="D599" s="233"/>
    </row>
    <row r="600" ht="12.75" customHeight="1" spans="4:4">
      <c r="D600" s="233"/>
    </row>
    <row r="601" ht="12.75" customHeight="1" spans="4:4">
      <c r="D601" s="233"/>
    </row>
    <row r="602" ht="12.75" customHeight="1" spans="4:4">
      <c r="D602" s="233"/>
    </row>
    <row r="603" ht="12.75" customHeight="1" spans="4:4">
      <c r="D603" s="233"/>
    </row>
    <row r="604" ht="12.75" customHeight="1" spans="4:4">
      <c r="D604" s="233"/>
    </row>
    <row r="605" ht="12.75" customHeight="1" spans="4:4">
      <c r="D605" s="233"/>
    </row>
    <row r="606" ht="12.75" customHeight="1" spans="4:4">
      <c r="D606" s="233"/>
    </row>
    <row r="607" ht="12.75" customHeight="1" spans="4:4">
      <c r="D607" s="233"/>
    </row>
    <row r="608" ht="12.75" customHeight="1" spans="4:4">
      <c r="D608" s="233"/>
    </row>
    <row r="609" ht="12.75" customHeight="1" spans="4:4">
      <c r="D609" s="233"/>
    </row>
    <row r="610" ht="12.75" customHeight="1" spans="4:4">
      <c r="D610" s="233"/>
    </row>
    <row r="611" ht="12.75" customHeight="1" spans="4:4">
      <c r="D611" s="233"/>
    </row>
    <row r="612" ht="12.75" customHeight="1" spans="4:4">
      <c r="D612" s="233"/>
    </row>
    <row r="613" ht="12.75" customHeight="1" spans="4:4">
      <c r="D613" s="233"/>
    </row>
    <row r="614" ht="12.75" customHeight="1" spans="4:4">
      <c r="D614" s="233"/>
    </row>
    <row r="615" ht="12.75" customHeight="1" spans="4:4">
      <c r="D615" s="233"/>
    </row>
    <row r="616" ht="12.75" customHeight="1" spans="4:4">
      <c r="D616" s="233"/>
    </row>
    <row r="617" ht="12.75" customHeight="1" spans="4:4">
      <c r="D617" s="233"/>
    </row>
    <row r="618" ht="12.75" customHeight="1" spans="4:4">
      <c r="D618" s="233"/>
    </row>
    <row r="619" ht="12.75" customHeight="1" spans="4:4">
      <c r="D619" s="233"/>
    </row>
    <row r="620" ht="12.75" customHeight="1" spans="4:4">
      <c r="D620" s="233"/>
    </row>
    <row r="621" ht="12.75" customHeight="1" spans="4:4">
      <c r="D621" s="233"/>
    </row>
    <row r="622" ht="12.75" customHeight="1" spans="4:4">
      <c r="D622" s="233"/>
    </row>
    <row r="623" ht="12.75" customHeight="1" spans="4:4">
      <c r="D623" s="233"/>
    </row>
    <row r="624" ht="12.75" customHeight="1" spans="4:4">
      <c r="D624" s="233"/>
    </row>
    <row r="625" ht="12.75" customHeight="1" spans="4:4">
      <c r="D625" s="233"/>
    </row>
    <row r="626" ht="12.75" customHeight="1" spans="4:4">
      <c r="D626" s="233"/>
    </row>
    <row r="627" ht="12.75" customHeight="1" spans="4:4">
      <c r="D627" s="233"/>
    </row>
    <row r="628" ht="12.75" customHeight="1" spans="4:4">
      <c r="D628" s="233"/>
    </row>
    <row r="629" ht="12.75" customHeight="1" spans="4:4">
      <c r="D629" s="233"/>
    </row>
    <row r="630" ht="12.75" customHeight="1" spans="4:4">
      <c r="D630" s="233"/>
    </row>
    <row r="631" ht="12.75" customHeight="1" spans="4:4">
      <c r="D631" s="233"/>
    </row>
    <row r="632" ht="12.75" customHeight="1" spans="4:4">
      <c r="D632" s="233"/>
    </row>
    <row r="633" ht="12.75" customHeight="1" spans="4:4">
      <c r="D633" s="233"/>
    </row>
    <row r="634" ht="12.75" customHeight="1" spans="4:4">
      <c r="D634" s="233"/>
    </row>
    <row r="635" ht="12.75" customHeight="1" spans="4:4">
      <c r="D635" s="233"/>
    </row>
    <row r="636" ht="12.75" customHeight="1" spans="4:4">
      <c r="D636" s="233"/>
    </row>
    <row r="637" ht="12.75" customHeight="1" spans="4:4">
      <c r="D637" s="233"/>
    </row>
    <row r="638" ht="12.75" customHeight="1" spans="4:4">
      <c r="D638" s="233"/>
    </row>
    <row r="639" ht="12.75" customHeight="1" spans="4:4">
      <c r="D639" s="233"/>
    </row>
    <row r="640" ht="12.75" customHeight="1" spans="4:4">
      <c r="D640" s="233"/>
    </row>
    <row r="641" ht="12.75" customHeight="1" spans="4:4">
      <c r="D641" s="233"/>
    </row>
    <row r="642" ht="12.75" customHeight="1" spans="4:4">
      <c r="D642" s="233"/>
    </row>
    <row r="643" ht="12.75" customHeight="1" spans="4:4">
      <c r="D643" s="233"/>
    </row>
    <row r="644" ht="12.75" customHeight="1" spans="4:4">
      <c r="D644" s="233"/>
    </row>
    <row r="645" ht="12.75" customHeight="1" spans="4:4">
      <c r="D645" s="233"/>
    </row>
    <row r="646" ht="12.75" customHeight="1" spans="4:4">
      <c r="D646" s="233"/>
    </row>
    <row r="647" ht="12.75" customHeight="1" spans="4:4">
      <c r="D647" s="233"/>
    </row>
    <row r="648" ht="12.75" customHeight="1" spans="4:4">
      <c r="D648" s="233"/>
    </row>
    <row r="649" ht="12.75" customHeight="1" spans="4:4">
      <c r="D649" s="233"/>
    </row>
    <row r="650" ht="12.75" customHeight="1" spans="4:4">
      <c r="D650" s="233"/>
    </row>
    <row r="651" ht="12.75" customHeight="1" spans="4:4">
      <c r="D651" s="233"/>
    </row>
    <row r="652" ht="12.75" customHeight="1" spans="4:4">
      <c r="D652" s="233"/>
    </row>
    <row r="653" ht="12.75" customHeight="1" spans="4:4">
      <c r="D653" s="233"/>
    </row>
    <row r="654" ht="12.75" customHeight="1" spans="4:4">
      <c r="D654" s="233"/>
    </row>
    <row r="655" ht="12.75" customHeight="1" spans="4:4">
      <c r="D655" s="233"/>
    </row>
    <row r="656" ht="12.75" customHeight="1" spans="4:4">
      <c r="D656" s="233"/>
    </row>
    <row r="657" ht="12.75" customHeight="1" spans="4:4">
      <c r="D657" s="233"/>
    </row>
    <row r="658" ht="12.75" customHeight="1" spans="4:4">
      <c r="D658" s="233"/>
    </row>
    <row r="659" ht="12.75" customHeight="1" spans="4:4">
      <c r="D659" s="233"/>
    </row>
    <row r="660" ht="12.75" customHeight="1" spans="4:4">
      <c r="D660" s="233"/>
    </row>
    <row r="661" ht="12.75" customHeight="1" spans="4:4">
      <c r="D661" s="233"/>
    </row>
    <row r="662" ht="12.75" customHeight="1" spans="4:4">
      <c r="D662" s="233"/>
    </row>
    <row r="663" ht="12.75" customHeight="1" spans="4:4">
      <c r="D663" s="233"/>
    </row>
    <row r="664" ht="12.75" customHeight="1" spans="4:4">
      <c r="D664" s="233"/>
    </row>
    <row r="665" ht="12.75" customHeight="1" spans="4:4">
      <c r="D665" s="233"/>
    </row>
    <row r="666" ht="12.75" customHeight="1" spans="4:4">
      <c r="D666" s="233"/>
    </row>
    <row r="667" ht="12.75" customHeight="1" spans="4:4">
      <c r="D667" s="233"/>
    </row>
    <row r="668" ht="12.75" customHeight="1" spans="4:4">
      <c r="D668" s="233"/>
    </row>
    <row r="669" ht="12.75" customHeight="1" spans="4:4">
      <c r="D669" s="233"/>
    </row>
    <row r="670" ht="12.75" customHeight="1" spans="4:4">
      <c r="D670" s="233"/>
    </row>
    <row r="671" ht="12.75" customHeight="1" spans="4:4">
      <c r="D671" s="233"/>
    </row>
    <row r="672" ht="12.75" customHeight="1" spans="4:4">
      <c r="D672" s="233"/>
    </row>
    <row r="673" ht="12.75" customHeight="1" spans="4:4">
      <c r="D673" s="233"/>
    </row>
    <row r="674" ht="12.75" customHeight="1" spans="4:4">
      <c r="D674" s="233"/>
    </row>
    <row r="675" ht="12.75" customHeight="1" spans="4:4">
      <c r="D675" s="233"/>
    </row>
    <row r="676" ht="12.75" customHeight="1" spans="4:4">
      <c r="D676" s="233"/>
    </row>
    <row r="677" ht="12.75" customHeight="1" spans="4:4">
      <c r="D677" s="233"/>
    </row>
    <row r="678" ht="12.75" customHeight="1" spans="4:4">
      <c r="D678" s="233"/>
    </row>
    <row r="679" ht="12.75" customHeight="1" spans="4:4">
      <c r="D679" s="233"/>
    </row>
    <row r="680" ht="12.75" customHeight="1" spans="4:4">
      <c r="D680" s="233"/>
    </row>
    <row r="681" ht="12.75" customHeight="1" spans="4:4">
      <c r="D681" s="233"/>
    </row>
    <row r="682" ht="12.75" customHeight="1" spans="4:4">
      <c r="D682" s="233"/>
    </row>
    <row r="683" ht="12.75" customHeight="1" spans="4:4">
      <c r="D683" s="233"/>
    </row>
    <row r="684" ht="12.75" customHeight="1" spans="4:4">
      <c r="D684" s="233"/>
    </row>
    <row r="685" ht="12.75" customHeight="1" spans="4:4">
      <c r="D685" s="233"/>
    </row>
    <row r="686" ht="12.75" customHeight="1" spans="4:4">
      <c r="D686" s="233"/>
    </row>
    <row r="687" ht="12.75" customHeight="1" spans="4:4">
      <c r="D687" s="233"/>
    </row>
    <row r="688" ht="12.75" customHeight="1" spans="4:4">
      <c r="D688" s="233"/>
    </row>
    <row r="689" ht="12.75" customHeight="1" spans="4:4">
      <c r="D689" s="233"/>
    </row>
    <row r="690" ht="12.75" customHeight="1" spans="4:4">
      <c r="D690" s="233"/>
    </row>
    <row r="691" ht="12.75" customHeight="1" spans="4:4">
      <c r="D691" s="233"/>
    </row>
    <row r="692" ht="12.75" customHeight="1" spans="4:4">
      <c r="D692" s="233"/>
    </row>
    <row r="693" ht="12.75" customHeight="1" spans="4:4">
      <c r="D693" s="233"/>
    </row>
    <row r="694" ht="12.75" customHeight="1" spans="4:4">
      <c r="D694" s="233"/>
    </row>
    <row r="695" ht="12.75" customHeight="1" spans="4:4">
      <c r="D695" s="233"/>
    </row>
    <row r="696" ht="12.75" customHeight="1" spans="4:4">
      <c r="D696" s="233"/>
    </row>
    <row r="697" ht="12.75" customHeight="1" spans="4:4">
      <c r="D697" s="233"/>
    </row>
    <row r="698" ht="12.75" customHeight="1" spans="4:4">
      <c r="D698" s="233"/>
    </row>
    <row r="699" ht="12.75" customHeight="1" spans="4:4">
      <c r="D699" s="233"/>
    </row>
    <row r="700" ht="12.75" customHeight="1" spans="4:4">
      <c r="D700" s="233"/>
    </row>
    <row r="701" ht="12.75" customHeight="1" spans="4:4">
      <c r="D701" s="233"/>
    </row>
    <row r="702" ht="12.75" customHeight="1" spans="4:4">
      <c r="D702" s="233"/>
    </row>
    <row r="703" ht="12.75" customHeight="1" spans="4:4">
      <c r="D703" s="233"/>
    </row>
    <row r="704" ht="12.75" customHeight="1" spans="4:4">
      <c r="D704" s="233"/>
    </row>
    <row r="705" ht="12.75" customHeight="1" spans="4:4">
      <c r="D705" s="233"/>
    </row>
    <row r="706" ht="12.75" customHeight="1" spans="4:4">
      <c r="D706" s="233"/>
    </row>
    <row r="707" ht="12.75" customHeight="1" spans="4:4">
      <c r="D707" s="233"/>
    </row>
    <row r="708" ht="12.75" customHeight="1" spans="4:4">
      <c r="D708" s="233"/>
    </row>
    <row r="709" ht="12.75" customHeight="1" spans="4:4">
      <c r="D709" s="233"/>
    </row>
    <row r="710" ht="12.75" customHeight="1" spans="4:4">
      <c r="D710" s="233"/>
    </row>
    <row r="711" ht="12.75" customHeight="1" spans="4:4">
      <c r="D711" s="233"/>
    </row>
    <row r="712" ht="12.75" customHeight="1" spans="4:4">
      <c r="D712" s="233"/>
    </row>
    <row r="713" ht="12.75" customHeight="1" spans="4:4">
      <c r="D713" s="233"/>
    </row>
    <row r="714" ht="12.75" customHeight="1" spans="4:4">
      <c r="D714" s="233"/>
    </row>
    <row r="715" ht="12.75" customHeight="1" spans="4:4">
      <c r="D715" s="233"/>
    </row>
    <row r="716" ht="12.75" customHeight="1" spans="4:4">
      <c r="D716" s="233"/>
    </row>
    <row r="717" ht="12.75" customHeight="1" spans="4:4">
      <c r="D717" s="233"/>
    </row>
    <row r="718" ht="12.75" customHeight="1" spans="4:4">
      <c r="D718" s="233"/>
    </row>
    <row r="719" ht="12.75" customHeight="1" spans="4:4">
      <c r="D719" s="233"/>
    </row>
    <row r="720" ht="12.75" customHeight="1" spans="4:4">
      <c r="D720" s="233"/>
    </row>
    <row r="721" ht="12.75" customHeight="1" spans="4:4">
      <c r="D721" s="233"/>
    </row>
    <row r="722" ht="12.75" customHeight="1" spans="4:4">
      <c r="D722" s="233"/>
    </row>
    <row r="723" ht="12.75" customHeight="1" spans="4:4">
      <c r="D723" s="233"/>
    </row>
    <row r="724" ht="12.75" customHeight="1" spans="4:4">
      <c r="D724" s="233"/>
    </row>
    <row r="725" ht="12.75" customHeight="1" spans="4:4">
      <c r="D725" s="233"/>
    </row>
    <row r="726" ht="12.75" customHeight="1" spans="4:4">
      <c r="D726" s="233"/>
    </row>
    <row r="727" ht="12.75" customHeight="1" spans="4:4">
      <c r="D727" s="233"/>
    </row>
    <row r="728" ht="12.75" customHeight="1" spans="4:4">
      <c r="D728" s="233"/>
    </row>
    <row r="729" ht="12.75" customHeight="1" spans="4:4">
      <c r="D729" s="233"/>
    </row>
    <row r="730" ht="12.75" customHeight="1" spans="4:4">
      <c r="D730" s="233"/>
    </row>
    <row r="731" ht="12.75" customHeight="1" spans="4:4">
      <c r="D731" s="233"/>
    </row>
    <row r="732" ht="12.75" customHeight="1" spans="4:4">
      <c r="D732" s="233"/>
    </row>
    <row r="733" ht="12.75" customHeight="1" spans="4:4">
      <c r="D733" s="233"/>
    </row>
    <row r="734" ht="12.75" customHeight="1" spans="4:4">
      <c r="D734" s="233"/>
    </row>
    <row r="735" ht="12.75" customHeight="1" spans="4:4">
      <c r="D735" s="233"/>
    </row>
    <row r="736" ht="12.75" customHeight="1" spans="4:4">
      <c r="D736" s="233"/>
    </row>
    <row r="737" ht="12.75" customHeight="1" spans="4:4">
      <c r="D737" s="233"/>
    </row>
    <row r="738" ht="12.75" customHeight="1" spans="4:4">
      <c r="D738" s="233"/>
    </row>
    <row r="739" ht="12.75" customHeight="1" spans="4:4">
      <c r="D739" s="233"/>
    </row>
    <row r="740" ht="12.75" customHeight="1" spans="4:4">
      <c r="D740" s="233"/>
    </row>
    <row r="741" ht="12.75" customHeight="1" spans="4:4">
      <c r="D741" s="233"/>
    </row>
    <row r="742" ht="12.75" customHeight="1" spans="4:4">
      <c r="D742" s="233"/>
    </row>
    <row r="743" ht="12.75" customHeight="1" spans="4:4">
      <c r="D743" s="233"/>
    </row>
    <row r="744" ht="12.75" customHeight="1" spans="4:4">
      <c r="D744" s="233"/>
    </row>
    <row r="745" ht="12.75" customHeight="1" spans="4:4">
      <c r="D745" s="233"/>
    </row>
    <row r="746" ht="12.75" customHeight="1" spans="4:4">
      <c r="D746" s="233"/>
    </row>
    <row r="747" ht="12.75" customHeight="1" spans="4:4">
      <c r="D747" s="233"/>
    </row>
    <row r="748" ht="12.75" customHeight="1" spans="4:4">
      <c r="D748" s="233"/>
    </row>
    <row r="749" ht="12.75" customHeight="1" spans="4:4">
      <c r="D749" s="233"/>
    </row>
    <row r="750" ht="12.75" customHeight="1" spans="4:4">
      <c r="D750" s="233"/>
    </row>
    <row r="751" ht="12.75" customHeight="1" spans="4:4">
      <c r="D751" s="233"/>
    </row>
    <row r="752" ht="12.75" customHeight="1" spans="4:4">
      <c r="D752" s="233"/>
    </row>
    <row r="753" ht="12.75" customHeight="1" spans="4:4">
      <c r="D753" s="233"/>
    </row>
    <row r="754" ht="12.75" customHeight="1" spans="4:4">
      <c r="D754" s="233"/>
    </row>
    <row r="755" ht="12.75" customHeight="1" spans="4:4">
      <c r="D755" s="233"/>
    </row>
    <row r="756" ht="12.75" customHeight="1" spans="4:4">
      <c r="D756" s="233"/>
    </row>
    <row r="757" ht="12.75" customHeight="1" spans="4:4">
      <c r="D757" s="233"/>
    </row>
    <row r="758" ht="12.75" customHeight="1" spans="4:4">
      <c r="D758" s="233"/>
    </row>
    <row r="759" ht="12.75" customHeight="1" spans="4:4">
      <c r="D759" s="233"/>
    </row>
    <row r="760" ht="12.75" customHeight="1" spans="4:4">
      <c r="D760" s="233"/>
    </row>
    <row r="761" ht="12.75" customHeight="1" spans="4:4">
      <c r="D761" s="233"/>
    </row>
    <row r="762" ht="12.75" customHeight="1" spans="4:4">
      <c r="D762" s="233"/>
    </row>
    <row r="763" ht="12.75" customHeight="1" spans="4:4">
      <c r="D763" s="233"/>
    </row>
    <row r="764" ht="12.75" customHeight="1" spans="4:4">
      <c r="D764" s="233"/>
    </row>
    <row r="765" ht="12.75" customHeight="1" spans="4:4">
      <c r="D765" s="233"/>
    </row>
    <row r="766" ht="12.75" customHeight="1" spans="4:4">
      <c r="D766" s="233"/>
    </row>
    <row r="767" ht="12.75" customHeight="1" spans="4:4">
      <c r="D767" s="233"/>
    </row>
    <row r="768" ht="12.75" customHeight="1" spans="4:4">
      <c r="D768" s="233"/>
    </row>
    <row r="769" ht="12.75" customHeight="1" spans="4:4">
      <c r="D769" s="233"/>
    </row>
    <row r="770" ht="12.75" customHeight="1" spans="4:4">
      <c r="D770" s="233"/>
    </row>
    <row r="771" ht="12.75" customHeight="1" spans="4:4">
      <c r="D771" s="233"/>
    </row>
    <row r="772" ht="12.75" customHeight="1" spans="4:4">
      <c r="D772" s="233"/>
    </row>
    <row r="773" ht="12.75" customHeight="1" spans="4:4">
      <c r="D773" s="233"/>
    </row>
    <row r="774" ht="12.75" customHeight="1" spans="4:4">
      <c r="D774" s="233"/>
    </row>
    <row r="775" ht="12.75" customHeight="1" spans="4:4">
      <c r="D775" s="233"/>
    </row>
    <row r="776" ht="12.75" customHeight="1" spans="4:4">
      <c r="D776" s="233"/>
    </row>
    <row r="777" ht="12.75" customHeight="1" spans="4:4">
      <c r="D777" s="233"/>
    </row>
    <row r="778" ht="12.75" customHeight="1" spans="4:4">
      <c r="D778" s="233"/>
    </row>
    <row r="779" ht="12.75" customHeight="1" spans="4:4">
      <c r="D779" s="233"/>
    </row>
    <row r="780" ht="12.75" customHeight="1" spans="4:4">
      <c r="D780" s="233"/>
    </row>
    <row r="781" ht="12.75" customHeight="1" spans="4:4">
      <c r="D781" s="233"/>
    </row>
    <row r="782" ht="12.75" customHeight="1" spans="4:4">
      <c r="D782" s="233"/>
    </row>
    <row r="783" ht="12.75" customHeight="1" spans="4:4">
      <c r="D783" s="233"/>
    </row>
    <row r="784" ht="12.75" customHeight="1" spans="4:4">
      <c r="D784" s="233"/>
    </row>
    <row r="785" ht="12.75" customHeight="1" spans="4:4">
      <c r="D785" s="233"/>
    </row>
    <row r="786" ht="12.75" customHeight="1" spans="4:4">
      <c r="D786" s="233"/>
    </row>
    <row r="787" ht="12.75" customHeight="1" spans="4:4">
      <c r="D787" s="233"/>
    </row>
    <row r="788" ht="12.75" customHeight="1" spans="4:4">
      <c r="D788" s="233"/>
    </row>
    <row r="789" ht="12.75" customHeight="1" spans="4:4">
      <c r="D789" s="233"/>
    </row>
    <row r="790" ht="12.75" customHeight="1" spans="4:4">
      <c r="D790" s="233"/>
    </row>
    <row r="791" ht="12.75" customHeight="1" spans="4:4">
      <c r="D791" s="233"/>
    </row>
    <row r="792" ht="12.75" customHeight="1" spans="4:4">
      <c r="D792" s="233"/>
    </row>
    <row r="793" ht="12.75" customHeight="1" spans="4:4">
      <c r="D793" s="233"/>
    </row>
    <row r="794" ht="12.75" customHeight="1" spans="4:4">
      <c r="D794" s="233"/>
    </row>
    <row r="795" ht="12.75" customHeight="1" spans="4:4">
      <c r="D795" s="233"/>
    </row>
    <row r="796" ht="12.75" customHeight="1" spans="4:4">
      <c r="D796" s="233"/>
    </row>
    <row r="797" ht="12.75" customHeight="1" spans="4:4">
      <c r="D797" s="233"/>
    </row>
    <row r="798" ht="12.75" customHeight="1" spans="4:4">
      <c r="D798" s="233"/>
    </row>
    <row r="799" ht="12.75" customHeight="1" spans="4:4">
      <c r="D799" s="233"/>
    </row>
    <row r="800" ht="12.75" customHeight="1" spans="4:4">
      <c r="D800" s="233"/>
    </row>
    <row r="801" ht="12.75" customHeight="1" spans="4:4">
      <c r="D801" s="233"/>
    </row>
    <row r="802" ht="12.75" customHeight="1" spans="4:4">
      <c r="D802" s="233"/>
    </row>
    <row r="803" ht="12.75" customHeight="1" spans="4:4">
      <c r="D803" s="233"/>
    </row>
    <row r="804" ht="12.75" customHeight="1" spans="4:4">
      <c r="D804" s="233"/>
    </row>
    <row r="805" ht="12.75" customHeight="1" spans="4:4">
      <c r="D805" s="233"/>
    </row>
    <row r="806" ht="12.75" customHeight="1" spans="4:4">
      <c r="D806" s="233"/>
    </row>
    <row r="807" ht="12.75" customHeight="1" spans="4:4">
      <c r="D807" s="233"/>
    </row>
    <row r="808" ht="12.75" customHeight="1" spans="4:4">
      <c r="D808" s="233"/>
    </row>
    <row r="809" ht="12.75" customHeight="1" spans="4:4">
      <c r="D809" s="233"/>
    </row>
    <row r="810" ht="12.75" customHeight="1" spans="4:4">
      <c r="D810" s="233"/>
    </row>
    <row r="811" ht="12.75" customHeight="1" spans="4:4">
      <c r="D811" s="233"/>
    </row>
    <row r="812" ht="12.75" customHeight="1" spans="4:4">
      <c r="D812" s="233"/>
    </row>
    <row r="813" ht="12.75" customHeight="1" spans="4:4">
      <c r="D813" s="233"/>
    </row>
    <row r="814" ht="12.75" customHeight="1" spans="4:4">
      <c r="D814" s="233"/>
    </row>
    <row r="815" ht="12.75" customHeight="1" spans="4:4">
      <c r="D815" s="233"/>
    </row>
    <row r="816" ht="12.75" customHeight="1" spans="4:4">
      <c r="D816" s="233"/>
    </row>
    <row r="817" ht="12.75" customHeight="1" spans="4:4">
      <c r="D817" s="233"/>
    </row>
    <row r="818" ht="12.75" customHeight="1" spans="4:4">
      <c r="D818" s="233"/>
    </row>
    <row r="819" ht="12.75" customHeight="1" spans="4:4">
      <c r="D819" s="233"/>
    </row>
    <row r="820" ht="12.75" customHeight="1" spans="4:4">
      <c r="D820" s="233"/>
    </row>
    <row r="821" ht="12.75" customHeight="1" spans="4:4">
      <c r="D821" s="233"/>
    </row>
    <row r="822" ht="12.75" customHeight="1" spans="4:4">
      <c r="D822" s="233"/>
    </row>
    <row r="823" ht="12.75" customHeight="1" spans="4:4">
      <c r="D823" s="233"/>
    </row>
    <row r="824" ht="12.75" customHeight="1" spans="4:4">
      <c r="D824" s="233"/>
    </row>
    <row r="825" ht="12.75" customHeight="1" spans="4:4">
      <c r="D825" s="233"/>
    </row>
    <row r="826" ht="12.75" customHeight="1" spans="4:4">
      <c r="D826" s="233"/>
    </row>
    <row r="827" ht="12.75" customHeight="1" spans="4:4">
      <c r="D827" s="233"/>
    </row>
    <row r="828" ht="12.75" customHeight="1" spans="4:4">
      <c r="D828" s="233"/>
    </row>
    <row r="829" ht="12.75" customHeight="1" spans="4:4">
      <c r="D829" s="233"/>
    </row>
    <row r="830" ht="12.75" customHeight="1" spans="4:4">
      <c r="D830" s="233"/>
    </row>
    <row r="831" ht="12.75" customHeight="1" spans="4:4">
      <c r="D831" s="233"/>
    </row>
    <row r="832" ht="12.75" customHeight="1" spans="4:4">
      <c r="D832" s="233"/>
    </row>
    <row r="833" ht="12.75" customHeight="1" spans="4:4">
      <c r="D833" s="233"/>
    </row>
    <row r="834" ht="12.75" customHeight="1" spans="4:4">
      <c r="D834" s="233"/>
    </row>
    <row r="835" ht="12.75" customHeight="1" spans="4:4">
      <c r="D835" s="233"/>
    </row>
    <row r="836" ht="12.75" customHeight="1" spans="4:4">
      <c r="D836" s="233"/>
    </row>
    <row r="837" ht="12.75" customHeight="1" spans="4:4">
      <c r="D837" s="233"/>
    </row>
    <row r="838" ht="12.75" customHeight="1" spans="4:4">
      <c r="D838" s="233"/>
    </row>
    <row r="839" ht="12.75" customHeight="1" spans="4:4">
      <c r="D839" s="233"/>
    </row>
    <row r="840" ht="12.75" customHeight="1" spans="4:4">
      <c r="D840" s="233"/>
    </row>
    <row r="841" ht="12.75" customHeight="1" spans="4:4">
      <c r="D841" s="233"/>
    </row>
    <row r="842" ht="12.75" customHeight="1" spans="4:4">
      <c r="D842" s="233"/>
    </row>
    <row r="843" ht="12.75" customHeight="1" spans="4:4">
      <c r="D843" s="233"/>
    </row>
    <row r="844" ht="12.75" customHeight="1" spans="4:4">
      <c r="D844" s="233"/>
    </row>
    <row r="845" ht="12.75" customHeight="1" spans="4:4">
      <c r="D845" s="233"/>
    </row>
    <row r="846" ht="12.75" customHeight="1" spans="4:4">
      <c r="D846" s="233"/>
    </row>
    <row r="847" ht="12.75" customHeight="1" spans="4:4">
      <c r="D847" s="233"/>
    </row>
    <row r="848" ht="12.75" customHeight="1" spans="4:4">
      <c r="D848" s="233"/>
    </row>
    <row r="849" ht="12.75" customHeight="1" spans="4:4">
      <c r="D849" s="233"/>
    </row>
    <row r="850" ht="12.75" customHeight="1" spans="4:4">
      <c r="D850" s="233"/>
    </row>
    <row r="851" ht="12.75" customHeight="1" spans="4:4">
      <c r="D851" s="233"/>
    </row>
    <row r="852" ht="12.75" customHeight="1" spans="4:4">
      <c r="D852" s="233"/>
    </row>
    <row r="853" ht="12.75" customHeight="1" spans="4:4">
      <c r="D853" s="233"/>
    </row>
    <row r="854" ht="12.75" customHeight="1" spans="4:4">
      <c r="D854" s="233"/>
    </row>
    <row r="855" ht="12.75" customHeight="1" spans="4:4">
      <c r="D855" s="233"/>
    </row>
    <row r="856" ht="12.75" customHeight="1" spans="4:4">
      <c r="D856" s="233"/>
    </row>
    <row r="857" ht="12.75" customHeight="1" spans="4:4">
      <c r="D857" s="233"/>
    </row>
    <row r="858" ht="12.75" customHeight="1" spans="4:4">
      <c r="D858" s="233"/>
    </row>
    <row r="859" ht="12.75" customHeight="1" spans="4:4">
      <c r="D859" s="233"/>
    </row>
    <row r="860" ht="12.75" customHeight="1" spans="4:4">
      <c r="D860" s="233"/>
    </row>
    <row r="861" ht="12.75" customHeight="1" spans="4:4">
      <c r="D861" s="233"/>
    </row>
    <row r="862" ht="12.75" customHeight="1" spans="4:4">
      <c r="D862" s="233"/>
    </row>
    <row r="863" ht="12.75" customHeight="1" spans="4:4">
      <c r="D863" s="233"/>
    </row>
    <row r="864" ht="12.75" customHeight="1" spans="4:4">
      <c r="D864" s="233"/>
    </row>
    <row r="865" ht="12.75" customHeight="1" spans="4:4">
      <c r="D865" s="233"/>
    </row>
    <row r="866" ht="12.75" customHeight="1" spans="4:4">
      <c r="D866" s="233"/>
    </row>
    <row r="867" ht="12.75" customHeight="1" spans="4:4">
      <c r="D867" s="233"/>
    </row>
    <row r="868" ht="12.75" customHeight="1" spans="4:4">
      <c r="D868" s="233"/>
    </row>
    <row r="869" ht="12.75" customHeight="1" spans="4:4">
      <c r="D869" s="233"/>
    </row>
    <row r="870" ht="12.75" customHeight="1" spans="4:4">
      <c r="D870" s="233"/>
    </row>
    <row r="871" ht="12.75" customHeight="1" spans="4:4">
      <c r="D871" s="233"/>
    </row>
    <row r="872" ht="12.75" customHeight="1" spans="4:4">
      <c r="D872" s="233"/>
    </row>
    <row r="873" ht="12.75" customHeight="1" spans="4:4">
      <c r="D873" s="233"/>
    </row>
    <row r="874" ht="12.75" customHeight="1" spans="4:4">
      <c r="D874" s="233"/>
    </row>
    <row r="875" ht="12.75" customHeight="1" spans="4:4">
      <c r="D875" s="233"/>
    </row>
    <row r="876" ht="12.75" customHeight="1" spans="4:4">
      <c r="D876" s="233"/>
    </row>
    <row r="877" ht="12.75" customHeight="1" spans="4:4">
      <c r="D877" s="233"/>
    </row>
    <row r="878" ht="12.75" customHeight="1" spans="4:4">
      <c r="D878" s="233"/>
    </row>
    <row r="879" ht="12.75" customHeight="1" spans="4:4">
      <c r="D879" s="233"/>
    </row>
    <row r="880" ht="12.75" customHeight="1" spans="4:4">
      <c r="D880" s="233"/>
    </row>
    <row r="881" ht="12.75" customHeight="1" spans="4:4">
      <c r="D881" s="233"/>
    </row>
    <row r="882" ht="12.75" customHeight="1" spans="4:4">
      <c r="D882" s="233"/>
    </row>
    <row r="883" ht="12.75" customHeight="1" spans="4:4">
      <c r="D883" s="233"/>
    </row>
    <row r="884" ht="12.75" customHeight="1" spans="4:4">
      <c r="D884" s="233"/>
    </row>
    <row r="885" ht="12.75" customHeight="1" spans="4:4">
      <c r="D885" s="233"/>
    </row>
    <row r="886" ht="12.75" customHeight="1" spans="4:4">
      <c r="D886" s="233"/>
    </row>
    <row r="887" ht="12.75" customHeight="1" spans="4:4">
      <c r="D887" s="233"/>
    </row>
    <row r="888" ht="12.75" customHeight="1" spans="4:4">
      <c r="D888" s="233"/>
    </row>
    <row r="889" ht="12.75" customHeight="1" spans="4:4">
      <c r="D889" s="233"/>
    </row>
    <row r="890" ht="12.75" customHeight="1" spans="4:4">
      <c r="D890" s="233"/>
    </row>
    <row r="891" ht="12.75" customHeight="1" spans="4:4">
      <c r="D891" s="233"/>
    </row>
    <row r="892" ht="12.75" customHeight="1" spans="4:4">
      <c r="D892" s="233"/>
    </row>
    <row r="893" ht="12.75" customHeight="1" spans="4:4">
      <c r="D893" s="233"/>
    </row>
    <row r="894" ht="12.75" customHeight="1" spans="4:4">
      <c r="D894" s="233"/>
    </row>
    <row r="895" ht="12.75" customHeight="1" spans="4:4">
      <c r="D895" s="233"/>
    </row>
    <row r="896" ht="12.75" customHeight="1" spans="4:4">
      <c r="D896" s="233"/>
    </row>
    <row r="897" ht="12.75" customHeight="1" spans="4:4">
      <c r="D897" s="233"/>
    </row>
    <row r="898" ht="12.75" customHeight="1" spans="4:4">
      <c r="D898" s="233"/>
    </row>
    <row r="899" ht="12.75" customHeight="1" spans="4:4">
      <c r="D899" s="233"/>
    </row>
    <row r="900" ht="12.75" customHeight="1" spans="4:4">
      <c r="D900" s="233"/>
    </row>
    <row r="901" ht="12.75" customHeight="1" spans="4:4">
      <c r="D901" s="233"/>
    </row>
    <row r="902" ht="12.75" customHeight="1" spans="4:4">
      <c r="D902" s="233"/>
    </row>
    <row r="903" ht="12.75" customHeight="1" spans="4:4">
      <c r="D903" s="233"/>
    </row>
    <row r="904" ht="12.75" customHeight="1" spans="4:4">
      <c r="D904" s="233"/>
    </row>
    <row r="905" ht="12.75" customHeight="1" spans="4:4">
      <c r="D905" s="233"/>
    </row>
    <row r="906" ht="12.75" customHeight="1" spans="4:4">
      <c r="D906" s="233"/>
    </row>
    <row r="907" ht="12.75" customHeight="1" spans="4:4">
      <c r="D907" s="233"/>
    </row>
    <row r="908" ht="12.75" customHeight="1" spans="4:4">
      <c r="D908" s="233"/>
    </row>
    <row r="909" ht="12.75" customHeight="1" spans="4:4">
      <c r="D909" s="233"/>
    </row>
    <row r="910" ht="12.75" customHeight="1" spans="4:4">
      <c r="D910" s="233"/>
    </row>
    <row r="911" ht="12.75" customHeight="1" spans="4:4">
      <c r="D911" s="233"/>
    </row>
    <row r="912" ht="12.75" customHeight="1" spans="4:4">
      <c r="D912" s="233"/>
    </row>
    <row r="913" ht="12.75" customHeight="1" spans="4:4">
      <c r="D913" s="233"/>
    </row>
    <row r="914" ht="12.75" customHeight="1" spans="4:4">
      <c r="D914" s="233"/>
    </row>
    <row r="915" ht="12.75" customHeight="1" spans="4:4">
      <c r="D915" s="233"/>
    </row>
    <row r="916" ht="12.75" customHeight="1" spans="4:4">
      <c r="D916" s="233"/>
    </row>
    <row r="917" ht="12.75" customHeight="1" spans="4:4">
      <c r="D917" s="233"/>
    </row>
    <row r="918" ht="12.75" customHeight="1" spans="4:4">
      <c r="D918" s="233"/>
    </row>
    <row r="919" ht="12.75" customHeight="1" spans="4:4">
      <c r="D919" s="233"/>
    </row>
    <row r="920" ht="12.75" customHeight="1" spans="4:4">
      <c r="D920" s="233"/>
    </row>
    <row r="921" ht="12.75" customHeight="1" spans="4:4">
      <c r="D921" s="233"/>
    </row>
    <row r="922" ht="12.75" customHeight="1" spans="4:4">
      <c r="D922" s="233"/>
    </row>
    <row r="923" ht="12.75" customHeight="1" spans="4:4">
      <c r="D923" s="233"/>
    </row>
    <row r="924" ht="12.75" customHeight="1" spans="4:4">
      <c r="D924" s="233"/>
    </row>
    <row r="925" ht="12.75" customHeight="1" spans="4:4">
      <c r="D925" s="233"/>
    </row>
    <row r="926" ht="12.75" customHeight="1" spans="4:4">
      <c r="D926" s="233"/>
    </row>
    <row r="927" ht="12.75" customHeight="1" spans="4:4">
      <c r="D927" s="233"/>
    </row>
    <row r="928" ht="12.75" customHeight="1" spans="4:4">
      <c r="D928" s="233"/>
    </row>
    <row r="929" ht="12.75" customHeight="1" spans="4:4">
      <c r="D929" s="233"/>
    </row>
    <row r="930" ht="12.75" customHeight="1" spans="4:4">
      <c r="D930" s="233"/>
    </row>
    <row r="931" ht="12.75" customHeight="1" spans="4:4">
      <c r="D931" s="233"/>
    </row>
    <row r="932" ht="12.75" customHeight="1" spans="4:4">
      <c r="D932" s="233"/>
    </row>
    <row r="933" ht="12.75" customHeight="1" spans="4:4">
      <c r="D933" s="233"/>
    </row>
    <row r="934" ht="12.75" customHeight="1" spans="4:4">
      <c r="D934" s="233"/>
    </row>
    <row r="935" ht="12.75" customHeight="1" spans="4:4">
      <c r="D935" s="233"/>
    </row>
    <row r="936" ht="12.75" customHeight="1" spans="4:4">
      <c r="D936" s="233"/>
    </row>
    <row r="937" ht="12.75" customHeight="1" spans="4:4">
      <c r="D937" s="233"/>
    </row>
    <row r="938" ht="12.75" customHeight="1" spans="4:4">
      <c r="D938" s="233"/>
    </row>
    <row r="939" ht="12.75" customHeight="1" spans="4:4">
      <c r="D939" s="233"/>
    </row>
    <row r="940" ht="12.75" customHeight="1" spans="4:4">
      <c r="D940" s="233"/>
    </row>
    <row r="941" ht="12.75" customHeight="1" spans="4:4">
      <c r="D941" s="233"/>
    </row>
    <row r="942" ht="12.75" customHeight="1" spans="4:4">
      <c r="D942" s="233"/>
    </row>
    <row r="943" ht="12.75" customHeight="1" spans="4:4">
      <c r="D943" s="233"/>
    </row>
    <row r="944" ht="12.75" customHeight="1" spans="4:4">
      <c r="D944" s="233"/>
    </row>
    <row r="945" ht="12.75" customHeight="1" spans="4:4">
      <c r="D945" s="233"/>
    </row>
    <row r="946" ht="12.75" customHeight="1" spans="4:4">
      <c r="D946" s="233"/>
    </row>
    <row r="947" ht="12.75" customHeight="1" spans="4:4">
      <c r="D947" s="233"/>
    </row>
    <row r="948" ht="12.75" customHeight="1" spans="4:4">
      <c r="D948" s="233"/>
    </row>
    <row r="949" ht="12.75" customHeight="1" spans="4:4">
      <c r="D949" s="233"/>
    </row>
    <row r="950" ht="12.75" customHeight="1" spans="4:4">
      <c r="D950" s="233"/>
    </row>
    <row r="951" ht="12.75" customHeight="1" spans="4:4">
      <c r="D951" s="233"/>
    </row>
    <row r="952" ht="12.75" customHeight="1" spans="4:4">
      <c r="D952" s="233"/>
    </row>
    <row r="953" ht="12.75" customHeight="1" spans="4:4">
      <c r="D953" s="233"/>
    </row>
    <row r="954" ht="12.75" customHeight="1" spans="4:4">
      <c r="D954" s="233"/>
    </row>
    <row r="955" ht="12.75" customHeight="1" spans="4:4">
      <c r="D955" s="233"/>
    </row>
    <row r="956" ht="12.75" customHeight="1" spans="4:4">
      <c r="D956" s="233"/>
    </row>
    <row r="957" ht="12.75" customHeight="1" spans="4:4">
      <c r="D957" s="233"/>
    </row>
    <row r="958" ht="12.75" customHeight="1" spans="4:4">
      <c r="D958" s="233"/>
    </row>
    <row r="959" ht="12.75" customHeight="1" spans="4:4">
      <c r="D959" s="233"/>
    </row>
    <row r="960" ht="12.75" customHeight="1" spans="4:4">
      <c r="D960" s="233"/>
    </row>
    <row r="961" ht="12.75" customHeight="1" spans="4:4">
      <c r="D961" s="233"/>
    </row>
    <row r="962" ht="12.75" customHeight="1" spans="4:4">
      <c r="D962" s="233"/>
    </row>
    <row r="963" ht="12.75" customHeight="1" spans="4:4">
      <c r="D963" s="233"/>
    </row>
    <row r="964" ht="12.75" customHeight="1" spans="4:4">
      <c r="D964" s="233"/>
    </row>
    <row r="965" ht="12.75" customHeight="1" spans="4:4">
      <c r="D965" s="233"/>
    </row>
    <row r="966" ht="12.75" customHeight="1" spans="4:4">
      <c r="D966" s="233"/>
    </row>
    <row r="967" ht="12.75" customHeight="1" spans="4:4">
      <c r="D967" s="233"/>
    </row>
    <row r="968" ht="12.75" customHeight="1" spans="4:4">
      <c r="D968" s="233"/>
    </row>
    <row r="969" ht="12.75" customHeight="1" spans="4:4">
      <c r="D969" s="233"/>
    </row>
    <row r="970" ht="12.75" customHeight="1" spans="4:4">
      <c r="D970" s="233"/>
    </row>
    <row r="971" ht="12.75" customHeight="1" spans="4:4">
      <c r="D971" s="233"/>
    </row>
    <row r="972" ht="12.75" customHeight="1" spans="4:4">
      <c r="D972" s="233"/>
    </row>
    <row r="973" ht="12.75" customHeight="1" spans="4:4">
      <c r="D973" s="233"/>
    </row>
    <row r="974" ht="12.75" customHeight="1" spans="4:4">
      <c r="D974" s="233"/>
    </row>
    <row r="975" ht="12.75" customHeight="1" spans="4:4">
      <c r="D975" s="233"/>
    </row>
    <row r="976" ht="12.75" customHeight="1" spans="4:4">
      <c r="D976" s="233"/>
    </row>
    <row r="977" ht="12.75" customHeight="1" spans="4:4">
      <c r="D977" s="233"/>
    </row>
    <row r="978" ht="12.75" customHeight="1" spans="4:4">
      <c r="D978" s="233"/>
    </row>
    <row r="979" ht="12.75" customHeight="1" spans="4:4">
      <c r="D979" s="233"/>
    </row>
    <row r="980" ht="12.75" customHeight="1" spans="4:4">
      <c r="D980" s="233"/>
    </row>
    <row r="981" ht="12.75" customHeight="1" spans="4:4">
      <c r="D981" s="233"/>
    </row>
    <row r="982" ht="12.75" customHeight="1" spans="4:4">
      <c r="D982" s="233"/>
    </row>
    <row r="983" ht="12.75" customHeight="1" spans="4:4">
      <c r="D983" s="233"/>
    </row>
    <row r="984" ht="12.75" customHeight="1" spans="4:4">
      <c r="D984" s="233"/>
    </row>
    <row r="985" ht="12.75" customHeight="1" spans="4:4">
      <c r="D985" s="233"/>
    </row>
    <row r="986" ht="12.75" customHeight="1" spans="4:4">
      <c r="D986" s="233"/>
    </row>
    <row r="987" ht="12.75" customHeight="1" spans="4:4">
      <c r="D987" s="233"/>
    </row>
    <row r="988" ht="12.75" customHeight="1" spans="4:4">
      <c r="D988" s="233"/>
    </row>
    <row r="989" ht="12.75" customHeight="1" spans="4:4">
      <c r="D989" s="233"/>
    </row>
    <row r="990" ht="12.75" customHeight="1" spans="4:4">
      <c r="D990" s="233"/>
    </row>
    <row r="991" ht="12.75" customHeight="1" spans="4:4">
      <c r="D991" s="233"/>
    </row>
    <row r="992" ht="12.75" customHeight="1" spans="4:4">
      <c r="D992" s="233"/>
    </row>
    <row r="993" ht="12.75" customHeight="1" spans="4:4">
      <c r="D993" s="233"/>
    </row>
    <row r="994" ht="12.75" customHeight="1" spans="4:4">
      <c r="D994" s="233"/>
    </row>
    <row r="995" ht="12.75" customHeight="1" spans="4:4">
      <c r="D995" s="233"/>
    </row>
    <row r="996" ht="12.75" customHeight="1" spans="4:4">
      <c r="D996" s="233"/>
    </row>
    <row r="997" ht="12.75" customHeight="1" spans="4:4">
      <c r="D997" s="233"/>
    </row>
    <row r="998" ht="12.75" customHeight="1" spans="4:4">
      <c r="D998" s="233"/>
    </row>
    <row r="999" ht="12.75" customHeight="1" spans="4:4">
      <c r="D999" s="233"/>
    </row>
    <row r="1000" ht="12.75" customHeight="1" spans="4:4">
      <c r="D1000" s="233"/>
    </row>
    <row r="1001" ht="12.75" customHeight="1" spans="4:4">
      <c r="D1001" s="233"/>
    </row>
    <row r="1002" ht="12.75" customHeight="1" spans="4:4">
      <c r="D1002" s="233"/>
    </row>
    <row r="1003" ht="12.75" customHeight="1" spans="4:4">
      <c r="D1003" s="233"/>
    </row>
    <row r="1004" ht="12.75" customHeight="1" spans="4:4">
      <c r="D1004" s="233"/>
    </row>
    <row r="1005" ht="12.75" customHeight="1" spans="4:4">
      <c r="D1005" s="233"/>
    </row>
    <row r="1006" ht="12.75" customHeight="1" spans="4:4">
      <c r="D1006" s="233"/>
    </row>
    <row r="1007" ht="12.75" customHeight="1" spans="4:4">
      <c r="D1007" s="233"/>
    </row>
    <row r="1008" ht="12.75" customHeight="1" spans="4:4">
      <c r="D1008" s="233"/>
    </row>
    <row r="1009" ht="12.75" customHeight="1" spans="4:4">
      <c r="D1009" s="233"/>
    </row>
    <row r="1010" ht="12.75" customHeight="1" spans="4:4">
      <c r="D1010" s="233"/>
    </row>
    <row r="1011" ht="12.75" customHeight="1" spans="4:4">
      <c r="D1011" s="233"/>
    </row>
    <row r="1012" ht="12.75" customHeight="1" spans="4:4">
      <c r="D1012" s="233"/>
    </row>
    <row r="1013" ht="12.75" customHeight="1" spans="4:4">
      <c r="D1013" s="233"/>
    </row>
    <row r="1014" ht="12.75" customHeight="1" spans="4:4">
      <c r="D1014" s="233"/>
    </row>
    <row r="1015" ht="12.75" customHeight="1" spans="4:4">
      <c r="D1015" s="233"/>
    </row>
    <row r="1016" ht="12.75" customHeight="1" spans="4:4">
      <c r="D1016" s="233"/>
    </row>
    <row r="1017" ht="12.75" customHeight="1" spans="4:4">
      <c r="D1017" s="233"/>
    </row>
    <row r="1018" ht="12.75" customHeight="1" spans="4:4">
      <c r="D1018" s="233"/>
    </row>
    <row r="1019" ht="12.75" customHeight="1" spans="4:4">
      <c r="D1019" s="233"/>
    </row>
    <row r="1020" ht="12.75" customHeight="1" spans="4:4">
      <c r="D1020" s="233"/>
    </row>
    <row r="1021" ht="12.75" customHeight="1" spans="4:4">
      <c r="D1021" s="233"/>
    </row>
    <row r="1022" ht="12.75" customHeight="1" spans="4:4">
      <c r="D1022" s="233"/>
    </row>
    <row r="1023" ht="12.75" customHeight="1" spans="4:4">
      <c r="D1023" s="233"/>
    </row>
    <row r="1024" ht="12.75" customHeight="1" spans="4:4">
      <c r="D1024" s="233"/>
    </row>
    <row r="1025" ht="12.75" customHeight="1" spans="4:4">
      <c r="D1025" s="233"/>
    </row>
    <row r="1026" ht="12.75" customHeight="1" spans="4:4">
      <c r="D1026" s="233"/>
    </row>
    <row r="1027" ht="12.75" customHeight="1" spans="4:4">
      <c r="D1027" s="233"/>
    </row>
    <row r="1028" ht="12.75" customHeight="1" spans="4:4">
      <c r="D1028" s="233"/>
    </row>
    <row r="1029" ht="12.75" customHeight="1" spans="4:4">
      <c r="D1029" s="233"/>
    </row>
    <row r="1030" ht="12.75" customHeight="1" spans="4:4">
      <c r="D1030" s="233"/>
    </row>
    <row r="1031" ht="12.75" customHeight="1" spans="4:4">
      <c r="D1031" s="233"/>
    </row>
    <row r="1032" ht="12.75" customHeight="1" spans="4:4">
      <c r="D1032" s="233"/>
    </row>
    <row r="1033" ht="12.75" customHeight="1" spans="4:4">
      <c r="D1033" s="233"/>
    </row>
    <row r="1034" ht="12.75" customHeight="1" spans="4:4">
      <c r="D1034" s="233"/>
    </row>
    <row r="1035" ht="12.75" customHeight="1" spans="4:4">
      <c r="D1035" s="233"/>
    </row>
    <row r="1036" ht="12.75" customHeight="1" spans="4:4">
      <c r="D1036" s="233"/>
    </row>
  </sheetData>
  <mergeCells count="31">
    <mergeCell ref="C1:D1"/>
    <mergeCell ref="E1:G1"/>
    <mergeCell ref="H1:J1"/>
    <mergeCell ref="C2:D2"/>
    <mergeCell ref="E2:G2"/>
    <mergeCell ref="C3:D3"/>
    <mergeCell ref="E3:G3"/>
    <mergeCell ref="A6:B6"/>
    <mergeCell ref="G88:I88"/>
    <mergeCell ref="A94:C94"/>
    <mergeCell ref="G94:J94"/>
    <mergeCell ref="A95:C95"/>
    <mergeCell ref="A98:D98"/>
    <mergeCell ref="A99:D99"/>
    <mergeCell ref="A100:D100"/>
    <mergeCell ref="A101:D101"/>
    <mergeCell ref="A107:D107"/>
    <mergeCell ref="A108:D108"/>
    <mergeCell ref="A109:D109"/>
    <mergeCell ref="A110:D110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1:B3"/>
  </mergeCells>
  <dataValidations count="1">
    <dataValidation type="list" allowBlank="1" sqref="M14:M24">
      <formula1>"SINAPI,SINAPI-I,SICRO,Composição,Cotação"</formula1>
    </dataValidation>
  </dataValidations>
  <printOptions horizontalCentered="1"/>
  <pageMargins left="0.236220472440945" right="0.236220472440945" top="0.748031496062992" bottom="0.748031496062992" header="0" footer="0"/>
  <pageSetup paperSize="9" scale="62" fitToHeight="0" orientation="portrait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1000"/>
  <sheetViews>
    <sheetView view="pageBreakPreview" zoomScale="60" zoomScaleNormal="100" workbookViewId="0">
      <selection activeCell="C39" sqref="C39:L39"/>
    </sheetView>
  </sheetViews>
  <sheetFormatPr defaultColWidth="12.5714285714286" defaultRowHeight="15" customHeight="1"/>
  <cols>
    <col min="1" max="16" width="9.14285714285714" customWidth="1"/>
    <col min="17" max="17" width="8.71428571428571" customWidth="1"/>
    <col min="18" max="19" width="9.14285714285714" customWidth="1"/>
    <col min="20" max="26" width="8.57142857142857" customWidth="1"/>
  </cols>
  <sheetData>
    <row r="1" ht="12.75" customHeight="1" spans="1:2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 spans="1:2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2.75" customHeight="1" spans="1:26">
      <c r="A3" s="1"/>
      <c r="B3" s="1"/>
      <c r="C3" s="42" t="e">
        <f>#REF!</f>
        <v>#REF!</v>
      </c>
      <c r="D3" s="36"/>
      <c r="E3" s="36"/>
      <c r="F3" s="36"/>
      <c r="G3" s="36"/>
      <c r="H3" s="36"/>
      <c r="I3" s="36"/>
      <c r="J3" s="36"/>
      <c r="K3" s="36"/>
      <c r="L3" s="37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2.75" customHeight="1" spans="1:2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2.75" customHeight="1" spans="1:26">
      <c r="A5" s="1"/>
      <c r="B5" s="1"/>
      <c r="C5" s="43" t="s">
        <v>219</v>
      </c>
      <c r="D5" s="44"/>
      <c r="E5" s="44"/>
      <c r="F5" s="44"/>
      <c r="G5" s="44"/>
      <c r="H5" s="44"/>
      <c r="I5" s="59"/>
      <c r="J5" s="60"/>
      <c r="K5" s="61">
        <v>0.5</v>
      </c>
      <c r="L5" s="3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2.75" customHeight="1" spans="1:26">
      <c r="A6" s="1"/>
      <c r="B6" s="1"/>
      <c r="C6" s="43" t="s">
        <v>220</v>
      </c>
      <c r="D6" s="44"/>
      <c r="E6" s="44"/>
      <c r="F6" s="44"/>
      <c r="G6" s="44"/>
      <c r="H6" s="44"/>
      <c r="I6" s="44"/>
      <c r="J6" s="59"/>
      <c r="K6" s="61">
        <v>0.035</v>
      </c>
      <c r="L6" s="37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2.75" customHeight="1" spans="1:26">
      <c r="A7" s="1"/>
      <c r="B7" s="1" t="s">
        <v>221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2.75" customHeight="1" spans="1:26">
      <c r="A8" s="1"/>
      <c r="B8" s="1" t="s">
        <v>221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2.75" customHeight="1" spans="1:26">
      <c r="A9" s="1"/>
      <c r="B9" s="1" t="s">
        <v>221</v>
      </c>
      <c r="C9" s="45" t="s">
        <v>6</v>
      </c>
      <c r="D9" s="36"/>
      <c r="E9" s="36"/>
      <c r="F9" s="36"/>
      <c r="G9" s="36"/>
      <c r="H9" s="36"/>
      <c r="I9" s="36"/>
      <c r="J9" s="36"/>
      <c r="K9" s="36"/>
      <c r="L9" s="37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2.75" customHeight="1" spans="1:26">
      <c r="A10" s="1"/>
      <c r="B10" s="1" t="s">
        <v>221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2.75" customHeight="1" spans="1:26">
      <c r="A11" s="1"/>
      <c r="B11" s="1" t="s">
        <v>221</v>
      </c>
      <c r="C11" s="46" t="s">
        <v>222</v>
      </c>
      <c r="D11" s="47"/>
      <c r="E11" s="47"/>
      <c r="F11" s="47"/>
      <c r="G11" s="47"/>
      <c r="H11" s="47"/>
      <c r="I11" s="47"/>
      <c r="J11" s="47"/>
      <c r="K11" s="47"/>
      <c r="L11" s="62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2.75" customHeight="1" spans="1:26">
      <c r="A12" s="1"/>
      <c r="B12" s="1" t="s">
        <v>221</v>
      </c>
      <c r="C12" s="48" t="s">
        <v>223</v>
      </c>
      <c r="D12" s="49"/>
      <c r="E12" s="49"/>
      <c r="F12" s="49"/>
      <c r="G12" s="49"/>
      <c r="H12" s="49"/>
      <c r="I12" s="49"/>
      <c r="J12" s="49"/>
      <c r="K12" s="49"/>
      <c r="L12" s="63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2.75" customHeight="1" spans="1:26">
      <c r="A13" s="1"/>
      <c r="B13" s="1" t="s">
        <v>221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2.75" customHeight="1" spans="1:26">
      <c r="A14" s="1"/>
      <c r="B14" s="1" t="s">
        <v>221</v>
      </c>
      <c r="C14" s="50" t="s">
        <v>224</v>
      </c>
      <c r="D14" s="51"/>
      <c r="E14" s="51"/>
      <c r="F14" s="51"/>
      <c r="G14" s="51"/>
      <c r="H14" s="51"/>
      <c r="I14" s="51"/>
      <c r="J14" s="64"/>
      <c r="K14" s="65" t="s">
        <v>225</v>
      </c>
      <c r="L14" s="65" t="s">
        <v>226</v>
      </c>
      <c r="M14" s="1"/>
      <c r="N14" s="1" t="s">
        <v>227</v>
      </c>
      <c r="O14" s="1"/>
      <c r="P14" s="1"/>
      <c r="Q14" s="1" t="s">
        <v>228</v>
      </c>
      <c r="R14" s="1" t="s">
        <v>229</v>
      </c>
      <c r="S14" s="1" t="s">
        <v>230</v>
      </c>
      <c r="T14" s="1"/>
      <c r="U14" s="1"/>
      <c r="V14" s="1"/>
      <c r="W14" s="1"/>
      <c r="X14" s="1"/>
      <c r="Y14" s="1"/>
      <c r="Z14" s="1"/>
    </row>
    <row r="15" ht="12.75" customHeight="1" spans="1:26">
      <c r="A15" s="1"/>
      <c r="B15" s="1" t="s">
        <v>221</v>
      </c>
      <c r="C15" s="52"/>
      <c r="D15" s="31"/>
      <c r="E15" s="31"/>
      <c r="F15" s="31"/>
      <c r="G15" s="31"/>
      <c r="H15" s="31"/>
      <c r="I15" s="31"/>
      <c r="J15" s="32"/>
      <c r="K15" s="66"/>
      <c r="L15" s="66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2.75" customHeight="1" spans="1:26">
      <c r="A16" s="1"/>
      <c r="B16" s="1" t="s">
        <v>221</v>
      </c>
      <c r="C16" s="42" t="s">
        <v>231</v>
      </c>
      <c r="D16" s="36"/>
      <c r="E16" s="36"/>
      <c r="F16" s="36"/>
      <c r="G16" s="36"/>
      <c r="H16" s="36"/>
      <c r="I16" s="36"/>
      <c r="J16" s="37"/>
      <c r="K16" s="67" t="s">
        <v>232</v>
      </c>
      <c r="L16" s="68"/>
      <c r="M16" s="1"/>
      <c r="N16" s="1" t="s">
        <v>233</v>
      </c>
      <c r="O16" s="1"/>
      <c r="P16" s="1"/>
      <c r="Q16" s="72" t="e">
        <f>VLOOKUP(CONCATENATE(C12,"-",K16),$C$5:$G$132,3,0)</f>
        <v>#N/A</v>
      </c>
      <c r="R16" s="72" t="e">
        <f>VLOOKUP(CONCATENATE(C12,"-",K16),$C$5:$G$132,4,0)</f>
        <v>#N/A</v>
      </c>
      <c r="S16" s="72" t="e">
        <f>VLOOKUP(CONCATENATE(C12,"-",K16),$C$5:$G$132,5,0)</f>
        <v>#N/A</v>
      </c>
      <c r="T16" s="1"/>
      <c r="U16" s="1"/>
      <c r="V16" s="1"/>
      <c r="W16" s="1"/>
      <c r="X16" s="1"/>
      <c r="Y16" s="1"/>
      <c r="Z16" s="1"/>
    </row>
    <row r="17" ht="12.75" customHeight="1" spans="1:26">
      <c r="A17" s="1"/>
      <c r="B17" s="1" t="s">
        <v>221</v>
      </c>
      <c r="C17" s="42" t="s">
        <v>234</v>
      </c>
      <c r="D17" s="36"/>
      <c r="E17" s="36"/>
      <c r="F17" s="36"/>
      <c r="G17" s="36"/>
      <c r="H17" s="36"/>
      <c r="I17" s="36"/>
      <c r="J17" s="37"/>
      <c r="K17" s="67" t="s">
        <v>235</v>
      </c>
      <c r="L17" s="68"/>
      <c r="M17" s="1"/>
      <c r="N17" s="1" t="s">
        <v>233</v>
      </c>
      <c r="O17" s="1"/>
      <c r="P17" s="1"/>
      <c r="Q17" s="72" t="e">
        <f>VLOOKUP(CONCATENATE(C12,"-",K17),$C$5:$G$132,3,0)</f>
        <v>#N/A</v>
      </c>
      <c r="R17" s="72" t="e">
        <f>VLOOKUP(CONCATENATE(C12,"-",K17),$C$5:$G$132,4,0)</f>
        <v>#N/A</v>
      </c>
      <c r="S17" s="72" t="e">
        <f>VLOOKUP(CONCATENATE(C12,"-",K17),$C$5:$G$132,5,0)</f>
        <v>#N/A</v>
      </c>
      <c r="T17" s="1"/>
      <c r="U17" s="1"/>
      <c r="V17" s="1"/>
      <c r="W17" s="1"/>
      <c r="X17" s="1"/>
      <c r="Y17" s="1"/>
      <c r="Z17" s="1"/>
    </row>
    <row r="18" ht="12.75" customHeight="1" spans="1:26">
      <c r="A18" s="1"/>
      <c r="B18" s="1" t="s">
        <v>221</v>
      </c>
      <c r="C18" s="42" t="s">
        <v>236</v>
      </c>
      <c r="D18" s="36"/>
      <c r="E18" s="36"/>
      <c r="F18" s="36"/>
      <c r="G18" s="36"/>
      <c r="H18" s="36"/>
      <c r="I18" s="36"/>
      <c r="J18" s="37"/>
      <c r="K18" s="67" t="s">
        <v>237</v>
      </c>
      <c r="L18" s="68"/>
      <c r="M18" s="1"/>
      <c r="N18" s="1" t="s">
        <v>233</v>
      </c>
      <c r="O18" s="1"/>
      <c r="P18" s="1"/>
      <c r="Q18" s="72" t="e">
        <f>VLOOKUP(CONCATENATE(C12,"-",K18),$C$5:$G$132,3,0)</f>
        <v>#N/A</v>
      </c>
      <c r="R18" s="72" t="e">
        <f>VLOOKUP(CONCATENATE(C12,"-",K18),$C$5:$G$132,4,0)</f>
        <v>#N/A</v>
      </c>
      <c r="S18" s="72" t="e">
        <f>VLOOKUP(CONCATENATE(C12,"-",K18),$C$5:$G$132,5,0)</f>
        <v>#N/A</v>
      </c>
      <c r="T18" s="1"/>
      <c r="U18" s="1"/>
      <c r="V18" s="1"/>
      <c r="W18" s="1"/>
      <c r="X18" s="1"/>
      <c r="Y18" s="1"/>
      <c r="Z18" s="1"/>
    </row>
    <row r="19" ht="12.75" customHeight="1" spans="1:26">
      <c r="A19" s="1"/>
      <c r="B19" s="1" t="s">
        <v>221</v>
      </c>
      <c r="C19" s="42" t="s">
        <v>238</v>
      </c>
      <c r="D19" s="36"/>
      <c r="E19" s="36"/>
      <c r="F19" s="36"/>
      <c r="G19" s="36"/>
      <c r="H19" s="36"/>
      <c r="I19" s="36"/>
      <c r="J19" s="37"/>
      <c r="K19" s="67" t="s">
        <v>239</v>
      </c>
      <c r="L19" s="68"/>
      <c r="M19" s="1"/>
      <c r="N19" s="1" t="s">
        <v>233</v>
      </c>
      <c r="O19" s="1"/>
      <c r="P19" s="1"/>
      <c r="Q19" s="72" t="e">
        <f>VLOOKUP(CONCATENATE(C12,"-",K19),$C$5:$G$132,3,0)</f>
        <v>#N/A</v>
      </c>
      <c r="R19" s="72" t="e">
        <f>VLOOKUP(CONCATENATE(C12,"-",K19),$C$5:$G$132,4,0)</f>
        <v>#N/A</v>
      </c>
      <c r="S19" s="72" t="e">
        <f>VLOOKUP(CONCATENATE(C12,"-",K19),$C$5:$G$132,5,0)</f>
        <v>#N/A</v>
      </c>
      <c r="T19" s="1"/>
      <c r="U19" s="1"/>
      <c r="V19" s="1"/>
      <c r="W19" s="1"/>
      <c r="X19" s="1"/>
      <c r="Y19" s="1"/>
      <c r="Z19" s="1"/>
    </row>
    <row r="20" ht="12.75" customHeight="1" spans="1:26">
      <c r="A20" s="1"/>
      <c r="B20" s="1" t="s">
        <v>221</v>
      </c>
      <c r="C20" s="42" t="s">
        <v>240</v>
      </c>
      <c r="D20" s="36"/>
      <c r="E20" s="36"/>
      <c r="F20" s="36"/>
      <c r="G20" s="36"/>
      <c r="H20" s="36"/>
      <c r="I20" s="36"/>
      <c r="J20" s="37"/>
      <c r="K20" s="67" t="s">
        <v>241</v>
      </c>
      <c r="L20" s="68"/>
      <c r="M20" s="1"/>
      <c r="N20" s="1" t="s">
        <v>233</v>
      </c>
      <c r="O20" s="1"/>
      <c r="P20" s="1"/>
      <c r="Q20" s="72" t="e">
        <f>VLOOKUP(CONCATENATE(C12,"-",K20),$C$5:$G$132,3,0)</f>
        <v>#N/A</v>
      </c>
      <c r="R20" s="72" t="e">
        <f>VLOOKUP(CONCATENATE(C12,"-",K20),$C$5:$G$132,4,0)</f>
        <v>#N/A</v>
      </c>
      <c r="S20" s="72" t="e">
        <f>VLOOKUP(CONCATENATE(C12,"-",K20),$C$5:$G$132,5,0)</f>
        <v>#N/A</v>
      </c>
      <c r="T20" s="1"/>
      <c r="U20" s="1"/>
      <c r="V20" s="1"/>
      <c r="W20" s="1"/>
      <c r="X20" s="1"/>
      <c r="Y20" s="1"/>
      <c r="Z20" s="1"/>
    </row>
    <row r="21" ht="12.75" customHeight="1" spans="1:26">
      <c r="A21" s="1"/>
      <c r="B21" s="1" t="s">
        <v>221</v>
      </c>
      <c r="C21" s="42" t="s">
        <v>242</v>
      </c>
      <c r="D21" s="36"/>
      <c r="E21" s="36"/>
      <c r="F21" s="36"/>
      <c r="G21" s="36"/>
      <c r="H21" s="36"/>
      <c r="I21" s="36"/>
      <c r="J21" s="37"/>
      <c r="K21" s="67" t="s">
        <v>243</v>
      </c>
      <c r="L21" s="69"/>
      <c r="M21" s="1"/>
      <c r="N21" s="1" t="s">
        <v>233</v>
      </c>
      <c r="O21" s="1"/>
      <c r="P21" s="1"/>
      <c r="Q21" s="72">
        <v>0.0365</v>
      </c>
      <c r="R21" s="72">
        <v>0.0365</v>
      </c>
      <c r="S21" s="72">
        <v>0.0365</v>
      </c>
      <c r="T21" s="1"/>
      <c r="U21" s="1"/>
      <c r="V21" s="1"/>
      <c r="W21" s="1"/>
      <c r="X21" s="1"/>
      <c r="Y21" s="1"/>
      <c r="Z21" s="1"/>
    </row>
    <row r="22" ht="12.75" customHeight="1" spans="1:26">
      <c r="A22" s="1"/>
      <c r="B22" s="1" t="s">
        <v>221</v>
      </c>
      <c r="C22" s="42" t="s">
        <v>244</v>
      </c>
      <c r="D22" s="36"/>
      <c r="E22" s="36"/>
      <c r="F22" s="36"/>
      <c r="G22" s="36"/>
      <c r="H22" s="36"/>
      <c r="I22" s="36"/>
      <c r="J22" s="37"/>
      <c r="K22" s="67" t="s">
        <v>245</v>
      </c>
      <c r="L22" s="69"/>
      <c r="M22" s="1"/>
      <c r="N22" s="1" t="s">
        <v>233</v>
      </c>
      <c r="O22" s="1"/>
      <c r="P22" s="1"/>
      <c r="Q22" s="72">
        <v>0</v>
      </c>
      <c r="R22" s="72">
        <v>0.025</v>
      </c>
      <c r="S22" s="72">
        <v>0.05</v>
      </c>
      <c r="T22" s="1"/>
      <c r="U22" s="1"/>
      <c r="V22" s="1"/>
      <c r="W22" s="1"/>
      <c r="X22" s="1"/>
      <c r="Y22" s="1"/>
      <c r="Z22" s="1"/>
    </row>
    <row r="23" ht="12.75" customHeight="1" spans="1:26">
      <c r="A23" s="1"/>
      <c r="B23" s="1" t="s">
        <v>221</v>
      </c>
      <c r="C23" s="42" t="s">
        <v>246</v>
      </c>
      <c r="D23" s="36"/>
      <c r="E23" s="36"/>
      <c r="F23" s="36"/>
      <c r="G23" s="36"/>
      <c r="H23" s="36"/>
      <c r="I23" s="36"/>
      <c r="J23" s="37"/>
      <c r="K23" s="67" t="s">
        <v>247</v>
      </c>
      <c r="L23" s="69"/>
      <c r="M23" s="1"/>
      <c r="N23" s="1" t="s">
        <v>233</v>
      </c>
      <c r="O23" s="1"/>
      <c r="P23" s="1"/>
      <c r="Q23" s="72">
        <v>0</v>
      </c>
      <c r="R23" s="72">
        <v>0.045</v>
      </c>
      <c r="S23" s="72">
        <v>0.045</v>
      </c>
      <c r="T23" s="1"/>
      <c r="U23" s="1"/>
      <c r="V23" s="1"/>
      <c r="W23" s="1"/>
      <c r="X23" s="1"/>
      <c r="Y23" s="1"/>
      <c r="Z23" s="1"/>
    </row>
    <row r="24" ht="12.75" customHeight="1" spans="1:26">
      <c r="A24" s="1"/>
      <c r="B24" s="1" t="s">
        <v>221</v>
      </c>
      <c r="C24" s="42" t="s">
        <v>248</v>
      </c>
      <c r="D24" s="36"/>
      <c r="E24" s="36"/>
      <c r="F24" s="36"/>
      <c r="G24" s="36"/>
      <c r="H24" s="36"/>
      <c r="I24" s="36"/>
      <c r="J24" s="37"/>
      <c r="K24" s="67" t="s">
        <v>249</v>
      </c>
      <c r="L24" s="69"/>
      <c r="M24" s="1"/>
      <c r="N24" s="1" t="str">
        <f>IF(OR($J$12=$A$142,$J$12=$A$141,AND(L24&gt;=Q24,L24&lt;=S24)),"OK","FORA DO INTERVALO")</f>
        <v>OK</v>
      </c>
      <c r="O24" s="1"/>
      <c r="P24" s="1"/>
      <c r="Q24" s="72">
        <f>IF($J12=$A$141,0,VLOOKUP(CONCATENATE($J12,"-",$R24),$C$5:$G$132,3,0))</f>
        <v>0</v>
      </c>
      <c r="R24" s="72">
        <f>IF($J12=$A$141,0,VLOOKUP(CONCATENATE($J12,"-",$R24),$C$5:$G$132,4,0))</f>
        <v>0</v>
      </c>
      <c r="S24" s="72">
        <f>IF($J12=$A$141,0,VLOOKUP(CONCATENATE($J12,"-",$R24),$C$5:$G$132,5,0))</f>
        <v>0</v>
      </c>
      <c r="T24" s="1"/>
      <c r="U24" s="1"/>
      <c r="V24" s="1"/>
      <c r="W24" s="1"/>
      <c r="X24" s="1"/>
      <c r="Y24" s="1"/>
      <c r="Z24" s="1"/>
    </row>
    <row r="25" ht="12.75" customHeight="1" spans="1:26">
      <c r="A25" s="1"/>
      <c r="B25" s="1" t="s">
        <v>221</v>
      </c>
      <c r="C25" s="53"/>
      <c r="D25" s="36"/>
      <c r="E25" s="36"/>
      <c r="F25" s="36"/>
      <c r="G25" s="36"/>
      <c r="H25" s="36"/>
      <c r="I25" s="36"/>
      <c r="J25" s="37"/>
      <c r="K25" s="70"/>
      <c r="L25" s="70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2.75" customHeight="1" spans="1:26">
      <c r="A26" s="1"/>
      <c r="B26" s="1" t="s">
        <v>221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2.75" customHeight="1" spans="1:26">
      <c r="A27" s="1"/>
      <c r="B27" s="1" t="s">
        <v>221</v>
      </c>
      <c r="C27" s="1" t="str">
        <f>IF(N24&lt;&gt;"ok","X","")</f>
        <v/>
      </c>
      <c r="D27" s="1" t="str">
        <f>IF(N24&lt;&gt;"ok","Anexo: Relatório Técnico Circunstanciado justificando a adoção do percentual de cada parcela do BDI.","")</f>
        <v/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2.75" customHeight="1" spans="1:26">
      <c r="A28" s="1"/>
      <c r="B28" s="1" t="s">
        <v>221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2.75" customHeight="1" spans="1:26">
      <c r="A29" s="1"/>
      <c r="B29" s="1" t="s">
        <v>221</v>
      </c>
      <c r="C29" s="54" t="s">
        <v>250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2.75" customHeight="1" spans="1:26">
      <c r="A30" s="1"/>
      <c r="B30" s="1" t="s">
        <v>221</v>
      </c>
      <c r="C30" s="1"/>
      <c r="D30" s="1"/>
      <c r="E30" s="1"/>
      <c r="F30" s="1" t="s">
        <v>251</v>
      </c>
      <c r="G30" s="1" t="str">
        <f>IF($J12=$A$142,"(1+K1+K2)*(1+K3)","(1+AC + S + R + G)*(1 + DF)*(1+L)")</f>
        <v>(1+K1+K2)*(1+K3)</v>
      </c>
      <c r="H30" s="1"/>
      <c r="I30" s="1"/>
      <c r="J30" s="71" t="s">
        <v>252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2.75" customHeight="1" spans="1:26">
      <c r="A31" s="1"/>
      <c r="B31" s="1" t="s">
        <v>221</v>
      </c>
      <c r="C31" s="1"/>
      <c r="D31" s="1"/>
      <c r="E31" s="1"/>
      <c r="F31" s="1"/>
      <c r="G31" s="1" t="s">
        <v>253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2.75" customHeight="1" spans="1:26">
      <c r="A32" s="1"/>
      <c r="B32" s="1" t="s">
        <v>221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27.75" customHeight="1" spans="1:26">
      <c r="A33" s="1"/>
      <c r="B33" s="1" t="s">
        <v>221</v>
      </c>
      <c r="C33" s="55" t="s">
        <v>254</v>
      </c>
      <c r="D33" s="36"/>
      <c r="E33" s="36"/>
      <c r="F33" s="36"/>
      <c r="G33" s="36"/>
      <c r="H33" s="36"/>
      <c r="I33" s="36"/>
      <c r="J33" s="36"/>
      <c r="K33" s="36"/>
      <c r="L33" s="37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2.75" customHeight="1" spans="1:26">
      <c r="A34" s="1"/>
      <c r="B34" s="1" t="s">
        <v>221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2.75" customHeight="1" spans="1:26">
      <c r="A35" s="1"/>
      <c r="B35" s="1" t="s">
        <v>221</v>
      </c>
      <c r="C35" s="56" t="s">
        <v>255</v>
      </c>
      <c r="D35" s="51"/>
      <c r="E35" s="51"/>
      <c r="F35" s="51"/>
      <c r="G35" s="51"/>
      <c r="H35" s="51"/>
      <c r="I35" s="51"/>
      <c r="J35" s="51"/>
      <c r="K35" s="51"/>
      <c r="L35" s="64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6.5" customHeight="1" spans="1:26">
      <c r="A36" s="1"/>
      <c r="B36" s="1" t="s">
        <v>221</v>
      </c>
      <c r="C36" s="52"/>
      <c r="D36" s="31"/>
      <c r="E36" s="31"/>
      <c r="F36" s="31"/>
      <c r="G36" s="31"/>
      <c r="H36" s="31"/>
      <c r="I36" s="31"/>
      <c r="J36" s="31"/>
      <c r="K36" s="31"/>
      <c r="L36" s="32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2.75" customHeight="1" spans="1:26">
      <c r="A37" s="1"/>
      <c r="B37" s="1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75" customHeight="1" spans="1:26">
      <c r="A38" s="1"/>
      <c r="B38" s="1" t="s">
        <v>221</v>
      </c>
      <c r="C38" s="1" t="s">
        <v>256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61.5" customHeight="1" spans="1:26">
      <c r="A39" s="1"/>
      <c r="B39" s="1" t="s">
        <v>221</v>
      </c>
      <c r="C39" s="53"/>
      <c r="D39" s="36"/>
      <c r="E39" s="36"/>
      <c r="F39" s="36"/>
      <c r="G39" s="36"/>
      <c r="H39" s="36"/>
      <c r="I39" s="36"/>
      <c r="J39" s="36"/>
      <c r="K39" s="36"/>
      <c r="L39" s="37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2.75" customHeight="1" spans="1:26">
      <c r="A40" s="1"/>
      <c r="B40" s="1" t="s">
        <v>221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2.75" customHeight="1" spans="1:26">
      <c r="A41" s="1"/>
      <c r="B41" s="1" t="s">
        <v>221</v>
      </c>
      <c r="C41" s="39" t="s">
        <v>257</v>
      </c>
      <c r="D41" s="39"/>
      <c r="E41" s="39"/>
      <c r="F41" s="39"/>
      <c r="G41" s="1"/>
      <c r="H41" s="1"/>
      <c r="I41" s="39"/>
      <c r="J41" s="39"/>
      <c r="K41" s="39"/>
      <c r="L41" s="39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2.75" customHeight="1" spans="1:26">
      <c r="A42" s="1"/>
      <c r="B42" s="1" t="s">
        <v>221</v>
      </c>
      <c r="C42" s="41" t="s">
        <v>206</v>
      </c>
      <c r="D42" s="1"/>
      <c r="E42" s="1"/>
      <c r="F42" s="1"/>
      <c r="G42" s="1"/>
      <c r="H42" s="1"/>
      <c r="I42" s="41" t="s">
        <v>207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2.75" customHeight="1" spans="1:26">
      <c r="A43" s="1"/>
      <c r="B43" s="1" t="s">
        <v>221</v>
      </c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2.75" customHeight="1" spans="1:26">
      <c r="A44" s="1"/>
      <c r="B44" s="1" t="s">
        <v>221</v>
      </c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2.75" customHeight="1" spans="1:26">
      <c r="A45" s="1"/>
      <c r="B45" s="1" t="s">
        <v>221</v>
      </c>
      <c r="C45" s="58"/>
      <c r="D45" s="58"/>
      <c r="E45" s="58"/>
      <c r="F45" s="58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2.75" customHeight="1" spans="1:26">
      <c r="A46" s="1"/>
      <c r="B46" s="1" t="s">
        <v>221</v>
      </c>
      <c r="C46" s="41"/>
      <c r="D46" s="41"/>
      <c r="E46" s="4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2.75" customHeight="1" spans="1:26">
      <c r="A47" s="1"/>
      <c r="B47" s="1" t="s">
        <v>221</v>
      </c>
      <c r="C47" s="41"/>
      <c r="D47" s="41"/>
      <c r="E47" s="4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 spans="1:26">
      <c r="A48" s="1"/>
      <c r="B48" s="1" t="s">
        <v>221</v>
      </c>
      <c r="C48" s="41"/>
      <c r="D48" s="41"/>
      <c r="E48" s="4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75" customHeight="1" spans="1:26">
      <c r="A49" s="1"/>
      <c r="B49" s="1" t="s">
        <v>221</v>
      </c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 spans="1:26">
      <c r="A50" s="1"/>
      <c r="B50" s="1" t="s">
        <v>258</v>
      </c>
      <c r="C50" s="2" t="s">
        <v>7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 spans="1:26">
      <c r="A51" s="1"/>
      <c r="B51" s="1" t="s">
        <v>258</v>
      </c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 spans="1:26">
      <c r="A52" s="1"/>
      <c r="B52" s="1" t="s">
        <v>258</v>
      </c>
      <c r="C52" s="1" t="s">
        <v>222</v>
      </c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 spans="1:26">
      <c r="A53" s="1"/>
      <c r="B53" s="1" t="s">
        <v>258</v>
      </c>
      <c r="C53" s="1" t="s">
        <v>259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 spans="1:26">
      <c r="A54" s="1"/>
      <c r="B54" s="1" t="s">
        <v>258</v>
      </c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 spans="1:26">
      <c r="A55" s="1"/>
      <c r="B55" s="1" t="s">
        <v>258</v>
      </c>
      <c r="C55" s="1" t="s">
        <v>224</v>
      </c>
      <c r="D55" s="1"/>
      <c r="E55" s="1"/>
      <c r="F55" s="1"/>
      <c r="G55" s="1"/>
      <c r="H55" s="1"/>
      <c r="I55" s="1"/>
      <c r="J55" s="1"/>
      <c r="K55" s="1" t="s">
        <v>225</v>
      </c>
      <c r="L55" s="1" t="s">
        <v>226</v>
      </c>
      <c r="M55" s="1"/>
      <c r="N55" s="1" t="s">
        <v>227</v>
      </c>
      <c r="O55" s="1"/>
      <c r="P55" s="1"/>
      <c r="Q55" s="1" t="s">
        <v>228</v>
      </c>
      <c r="R55" s="1" t="s">
        <v>229</v>
      </c>
      <c r="S55" s="1" t="s">
        <v>230</v>
      </c>
      <c r="T55" s="1"/>
      <c r="U55" s="1"/>
      <c r="V55" s="1"/>
      <c r="W55" s="1"/>
      <c r="X55" s="1"/>
      <c r="Y55" s="1"/>
      <c r="Z55" s="1"/>
    </row>
    <row r="56" ht="12.75" customHeight="1" spans="1:26">
      <c r="A56" s="1"/>
      <c r="B56" s="1" t="s">
        <v>258</v>
      </c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 spans="1:26">
      <c r="A57" s="1"/>
      <c r="B57" s="1" t="s">
        <v>258</v>
      </c>
      <c r="C57" s="1" t="s">
        <v>231</v>
      </c>
      <c r="D57" s="1"/>
      <c r="E57" s="1"/>
      <c r="F57" s="1"/>
      <c r="G57" s="1"/>
      <c r="H57" s="1"/>
      <c r="I57" s="1"/>
      <c r="J57" s="1"/>
      <c r="K57" s="1" t="s">
        <v>232</v>
      </c>
      <c r="L57" s="1"/>
      <c r="M57" s="1"/>
      <c r="N57" s="1" t="s">
        <v>233</v>
      </c>
      <c r="O57" s="1"/>
      <c r="P57" s="1"/>
      <c r="Q57" s="1" t="e">
        <f>VLOOKUP(CONCATENATE(C53,"-",K57),$C$5:$G$132,3,0)</f>
        <v>#N/A</v>
      </c>
      <c r="R57" s="1" t="e">
        <f>VLOOKUP(CONCATENATE(C53,"-",K57),$C$5:$G$132,4,0)</f>
        <v>#N/A</v>
      </c>
      <c r="S57" s="1" t="e">
        <f>VLOOKUP(CONCATENATE(C53,"-",K57),$C$5:$G$132,5,0)</f>
        <v>#N/A</v>
      </c>
      <c r="T57" s="1"/>
      <c r="U57" s="1"/>
      <c r="V57" s="1"/>
      <c r="W57" s="1"/>
      <c r="X57" s="1"/>
      <c r="Y57" s="1"/>
      <c r="Z57" s="1"/>
    </row>
    <row r="58" ht="12.75" customHeight="1" spans="1:26">
      <c r="A58" s="1"/>
      <c r="B58" s="1" t="s">
        <v>258</v>
      </c>
      <c r="C58" s="1" t="s">
        <v>234</v>
      </c>
      <c r="D58" s="1"/>
      <c r="E58" s="1"/>
      <c r="F58" s="1"/>
      <c r="G58" s="1"/>
      <c r="H58" s="1"/>
      <c r="I58" s="1"/>
      <c r="J58" s="1"/>
      <c r="K58" s="1" t="s">
        <v>235</v>
      </c>
      <c r="L58" s="1"/>
      <c r="M58" s="1"/>
      <c r="N58" s="1" t="s">
        <v>233</v>
      </c>
      <c r="O58" s="1"/>
      <c r="P58" s="1"/>
      <c r="Q58" s="1" t="e">
        <f>VLOOKUP(CONCATENATE(C53,"-",K58),$C$5:$G$132,3,0)</f>
        <v>#N/A</v>
      </c>
      <c r="R58" s="1" t="e">
        <f>VLOOKUP(CONCATENATE(C53,"-",K58),$C$5:$G$132,4,0)</f>
        <v>#N/A</v>
      </c>
      <c r="S58" s="1" t="e">
        <f>VLOOKUP(CONCATENATE(C53,"-",K58),$C$5:$G$132,5,0)</f>
        <v>#N/A</v>
      </c>
      <c r="T58" s="1"/>
      <c r="U58" s="1"/>
      <c r="V58" s="1"/>
      <c r="W58" s="1"/>
      <c r="X58" s="1"/>
      <c r="Y58" s="1"/>
      <c r="Z58" s="1"/>
    </row>
    <row r="59" ht="12.75" customHeight="1" spans="1:26">
      <c r="A59" s="1"/>
      <c r="B59" s="1" t="s">
        <v>258</v>
      </c>
      <c r="C59" s="1" t="s">
        <v>236</v>
      </c>
      <c r="D59" s="1"/>
      <c r="E59" s="1"/>
      <c r="F59" s="1"/>
      <c r="G59" s="1"/>
      <c r="H59" s="1"/>
      <c r="I59" s="1"/>
      <c r="J59" s="1"/>
      <c r="K59" s="1" t="s">
        <v>237</v>
      </c>
      <c r="L59" s="1"/>
      <c r="M59" s="1"/>
      <c r="N59" s="1" t="s">
        <v>233</v>
      </c>
      <c r="O59" s="1"/>
      <c r="P59" s="1"/>
      <c r="Q59" s="1" t="e">
        <f>VLOOKUP(CONCATENATE(C53,"-",K59),$C$5:$G$132,3,0)</f>
        <v>#N/A</v>
      </c>
      <c r="R59" s="1" t="e">
        <f>VLOOKUP(CONCATENATE(C53,"-",K59),$C$5:$G$132,4,0)</f>
        <v>#N/A</v>
      </c>
      <c r="S59" s="1" t="e">
        <f>VLOOKUP(CONCATENATE(C53,"-",K59),$C$5:$G$132,5,0)</f>
        <v>#N/A</v>
      </c>
      <c r="T59" s="1"/>
      <c r="U59" s="1"/>
      <c r="V59" s="1"/>
      <c r="W59" s="1"/>
      <c r="X59" s="1"/>
      <c r="Y59" s="1"/>
      <c r="Z59" s="1"/>
    </row>
    <row r="60" ht="12.75" customHeight="1" spans="1:26">
      <c r="A60" s="1"/>
      <c r="B60" s="1" t="s">
        <v>258</v>
      </c>
      <c r="C60" s="1" t="s">
        <v>238</v>
      </c>
      <c r="D60" s="1"/>
      <c r="E60" s="1"/>
      <c r="F60" s="1"/>
      <c r="G60" s="1"/>
      <c r="H60" s="1"/>
      <c r="I60" s="1"/>
      <c r="J60" s="1"/>
      <c r="K60" s="1" t="s">
        <v>239</v>
      </c>
      <c r="L60" s="1"/>
      <c r="M60" s="1"/>
      <c r="N60" s="1" t="s">
        <v>233</v>
      </c>
      <c r="O60" s="1"/>
      <c r="P60" s="1"/>
      <c r="Q60" s="1" t="e">
        <f>VLOOKUP(CONCATENATE(C53,"-",K60),$C$5:$G$132,3,0)</f>
        <v>#N/A</v>
      </c>
      <c r="R60" s="1" t="e">
        <f>VLOOKUP(CONCATENATE(C53,"-",K60),$C$5:$G$132,4,0)</f>
        <v>#N/A</v>
      </c>
      <c r="S60" s="1" t="e">
        <f>VLOOKUP(CONCATENATE(C53,"-",K60),$C$5:$G$132,5,0)</f>
        <v>#N/A</v>
      </c>
      <c r="T60" s="1"/>
      <c r="U60" s="1"/>
      <c r="V60" s="1"/>
      <c r="W60" s="1"/>
      <c r="X60" s="1"/>
      <c r="Y60" s="1"/>
      <c r="Z60" s="1"/>
    </row>
    <row r="61" ht="12.75" customHeight="1" spans="1:26">
      <c r="A61" s="1"/>
      <c r="B61" s="1" t="s">
        <v>258</v>
      </c>
      <c r="C61" s="1" t="s">
        <v>240</v>
      </c>
      <c r="D61" s="1"/>
      <c r="E61" s="1"/>
      <c r="F61" s="1"/>
      <c r="G61" s="1"/>
      <c r="H61" s="1"/>
      <c r="I61" s="1"/>
      <c r="J61" s="1"/>
      <c r="K61" s="1" t="s">
        <v>241</v>
      </c>
      <c r="L61" s="1"/>
      <c r="M61" s="1"/>
      <c r="N61" s="1" t="s">
        <v>233</v>
      </c>
      <c r="O61" s="1"/>
      <c r="P61" s="1"/>
      <c r="Q61" s="1" t="e">
        <f>VLOOKUP(CONCATENATE(C53,"-",K61),$C$5:$G$132,3,0)</f>
        <v>#N/A</v>
      </c>
      <c r="R61" s="1" t="e">
        <f>VLOOKUP(CONCATENATE(C53,"-",K61),$C$5:$G$132,4,0)</f>
        <v>#N/A</v>
      </c>
      <c r="S61" s="1" t="e">
        <f>VLOOKUP(CONCATENATE(C53,"-",K61),$C$5:$G$132,5,0)</f>
        <v>#N/A</v>
      </c>
      <c r="T61" s="1"/>
      <c r="U61" s="1"/>
      <c r="V61" s="1"/>
      <c r="W61" s="1"/>
      <c r="X61" s="1"/>
      <c r="Y61" s="1"/>
      <c r="Z61" s="1"/>
    </row>
    <row r="62" ht="12.75" customHeight="1" spans="1:26">
      <c r="A62" s="1"/>
      <c r="B62" s="1" t="s">
        <v>258</v>
      </c>
      <c r="C62" s="1" t="s">
        <v>242</v>
      </c>
      <c r="D62" s="1"/>
      <c r="E62" s="1"/>
      <c r="F62" s="1"/>
      <c r="G62" s="1"/>
      <c r="H62" s="1"/>
      <c r="I62" s="1"/>
      <c r="J62" s="1"/>
      <c r="K62" s="1" t="s">
        <v>243</v>
      </c>
      <c r="L62" s="1"/>
      <c r="M62" s="1"/>
      <c r="N62" s="1" t="s">
        <v>233</v>
      </c>
      <c r="O62" s="1"/>
      <c r="P62" s="1"/>
      <c r="Q62" s="1">
        <v>0.0365</v>
      </c>
      <c r="R62" s="1">
        <v>0.0365</v>
      </c>
      <c r="S62" s="1">
        <v>0.0365</v>
      </c>
      <c r="T62" s="1"/>
      <c r="U62" s="1"/>
      <c r="V62" s="1"/>
      <c r="W62" s="1"/>
      <c r="X62" s="1"/>
      <c r="Y62" s="1"/>
      <c r="Z62" s="1"/>
    </row>
    <row r="63" ht="12.75" customHeight="1" spans="1:26">
      <c r="A63" s="1"/>
      <c r="B63" s="1" t="s">
        <v>258</v>
      </c>
      <c r="C63" s="1" t="s">
        <v>244</v>
      </c>
      <c r="D63" s="1"/>
      <c r="E63" s="1"/>
      <c r="F63" s="1"/>
      <c r="G63" s="1"/>
      <c r="H63" s="1"/>
      <c r="I63" s="1"/>
      <c r="J63" s="1"/>
      <c r="K63" s="1" t="s">
        <v>245</v>
      </c>
      <c r="L63" s="1">
        <v>0</v>
      </c>
      <c r="M63" s="1"/>
      <c r="N63" s="1" t="s">
        <v>233</v>
      </c>
      <c r="O63" s="1"/>
      <c r="P63" s="1"/>
      <c r="Q63" s="1">
        <v>0</v>
      </c>
      <c r="R63" s="1">
        <v>0.025</v>
      </c>
      <c r="S63" s="1">
        <v>0.05</v>
      </c>
      <c r="T63" s="1"/>
      <c r="U63" s="1"/>
      <c r="V63" s="1"/>
      <c r="W63" s="1"/>
      <c r="X63" s="1"/>
      <c r="Y63" s="1"/>
      <c r="Z63" s="1"/>
    </row>
    <row r="64" ht="12.75" customHeight="1" spans="1:26">
      <c r="A64" s="1"/>
      <c r="B64" s="1" t="s">
        <v>258</v>
      </c>
      <c r="C64" s="1" t="s">
        <v>246</v>
      </c>
      <c r="D64" s="1"/>
      <c r="E64" s="1"/>
      <c r="F64" s="1"/>
      <c r="G64" s="1"/>
      <c r="H64" s="1"/>
      <c r="I64" s="1"/>
      <c r="J64" s="1"/>
      <c r="K64" s="1" t="s">
        <v>247</v>
      </c>
      <c r="L64" s="1">
        <v>0</v>
      </c>
      <c r="M64" s="1"/>
      <c r="N64" s="1" t="s">
        <v>233</v>
      </c>
      <c r="O64" s="1"/>
      <c r="P64" s="1"/>
      <c r="Q64" s="1">
        <v>0</v>
      </c>
      <c r="R64" s="1">
        <v>0.045</v>
      </c>
      <c r="S64" s="1">
        <v>0.045</v>
      </c>
      <c r="T64" s="1"/>
      <c r="U64" s="1"/>
      <c r="V64" s="1"/>
      <c r="W64" s="1"/>
      <c r="X64" s="1"/>
      <c r="Y64" s="1"/>
      <c r="Z64" s="1"/>
    </row>
    <row r="65" ht="12.75" customHeight="1" spans="1:26">
      <c r="A65" s="1"/>
      <c r="B65" s="1" t="s">
        <v>258</v>
      </c>
      <c r="C65" s="1" t="s">
        <v>248</v>
      </c>
      <c r="D65" s="1"/>
      <c r="E65" s="1"/>
      <c r="F65" s="1"/>
      <c r="G65" s="1"/>
      <c r="H65" s="1"/>
      <c r="I65" s="1"/>
      <c r="J65" s="1"/>
      <c r="K65" s="1" t="s">
        <v>249</v>
      </c>
      <c r="L65" s="1">
        <v>0</v>
      </c>
      <c r="M65" s="1"/>
      <c r="N65" s="1" t="str">
        <f>IF(OR($J$12=$A$142,$J$12=$A$141,AND(L65&gt;=Q65,L65&lt;=S65)),"OK","FORA DO INTERVALO")</f>
        <v>OK</v>
      </c>
      <c r="O65" s="1"/>
      <c r="P65" s="1"/>
      <c r="Q65" s="1">
        <f>IF($J53=$A$141,0,VLOOKUP(CONCATENATE($J53,"-",$R65),$C$5:$G$132,3,0))</f>
        <v>0</v>
      </c>
      <c r="R65" s="1">
        <f>IF($J53=$A$141,0,VLOOKUP(CONCATENATE($J53,"-",$R65),$C$5:$G$132,4,0))</f>
        <v>0</v>
      </c>
      <c r="S65" s="1">
        <f>IF($J53=$A$141,0,VLOOKUP(CONCATENATE($J53,"-",$R65),$C$5:$G$132,5,0))</f>
        <v>0</v>
      </c>
      <c r="T65" s="1"/>
      <c r="U65" s="1"/>
      <c r="V65" s="1"/>
      <c r="W65" s="1"/>
      <c r="X65" s="1"/>
      <c r="Y65" s="1"/>
      <c r="Z65" s="1"/>
    </row>
    <row r="66" ht="12.75" customHeight="1" spans="1:26">
      <c r="A66" s="1"/>
      <c r="B66" s="1" t="s">
        <v>258</v>
      </c>
      <c r="C66" s="1" t="s">
        <v>260</v>
      </c>
      <c r="D66" s="1"/>
      <c r="E66" s="1"/>
      <c r="F66" s="1"/>
      <c r="G66" s="1"/>
      <c r="H66" s="1"/>
      <c r="I66" s="1"/>
      <c r="J66" s="1"/>
      <c r="K66" s="1" t="s">
        <v>261</v>
      </c>
      <c r="L66" s="1"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 spans="1:26">
      <c r="A67" s="1"/>
      <c r="B67" s="1" t="s">
        <v>258</v>
      </c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 spans="1:26">
      <c r="A68" s="1"/>
      <c r="B68" s="1" t="s">
        <v>258</v>
      </c>
      <c r="C68" s="1" t="str">
        <f>IF(N65&lt;&gt;"ok","X","")</f>
        <v/>
      </c>
      <c r="D68" s="1" t="str">
        <f>IF(N65&lt;&gt;"ok","Anexo: Relatório Técnico Circunstanciado justificando a adoção do percentual de cada parcela do BDI.","")</f>
        <v/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 spans="1:26">
      <c r="A69" s="1"/>
      <c r="B69" s="1" t="s">
        <v>258</v>
      </c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 spans="1:26">
      <c r="A70" s="1"/>
      <c r="B70" s="1" t="s">
        <v>258</v>
      </c>
      <c r="C70" s="1" t="s">
        <v>250</v>
      </c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 spans="1:26">
      <c r="A71" s="1"/>
      <c r="B71" s="1" t="s">
        <v>258</v>
      </c>
      <c r="C71" s="1"/>
      <c r="D71" s="1"/>
      <c r="E71" s="1"/>
      <c r="F71" s="1" t="s">
        <v>251</v>
      </c>
      <c r="G71" s="1" t="str">
        <f>IF($J53=$A$142,"(1+K1+K2)*(1+K3)","(1+AC + S + R + G)*(1 + DF)*(1+L)")</f>
        <v>(1+K1+K2)*(1+K3)</v>
      </c>
      <c r="H71" s="1"/>
      <c r="I71" s="1"/>
      <c r="J71" s="71" t="s">
        <v>252</v>
      </c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 spans="1:26">
      <c r="A72" s="1"/>
      <c r="B72" s="1" t="s">
        <v>258</v>
      </c>
      <c r="C72" s="1"/>
      <c r="D72" s="1"/>
      <c r="E72" s="1"/>
      <c r="F72" s="1"/>
      <c r="G72" s="1" t="s">
        <v>253</v>
      </c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 spans="1:26">
      <c r="A73" s="1"/>
      <c r="B73" s="1" t="s">
        <v>258</v>
      </c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 spans="1:26">
      <c r="A74" s="1"/>
      <c r="B74" s="1" t="s">
        <v>258</v>
      </c>
      <c r="C74" s="1" t="str">
        <f>CONCATENATE("Declaro para os devidos fins que, conforme legislação tributária municipal, a base de cálculo deste tipo de obra corresponde à ",$R$5*100,"%, com a respectiva alíquota de ",$R$6*100,"%.")</f>
        <v>Declaro para os devidos fins que, conforme legislação tributária municipal, a base de cálculo deste tipo de obra corresponde à 0%, com a respectiva alíquota de 0%.</v>
      </c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 spans="1:26">
      <c r="A75" s="1"/>
      <c r="B75" s="1" t="s">
        <v>258</v>
      </c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 spans="1:26">
      <c r="A76" s="1"/>
      <c r="B76" s="1" t="s">
        <v>258</v>
      </c>
      <c r="C76" s="1" t="e">
        <f>CONCATENATE("Declaro para os devidos fins que o regime de Contribuição Previdenciária sobre a Receita Bruta adotado para elaboração do orçamento foi ",IF(desoneracao="Sim","COM","SEM")," Desoneração, e que esta é a alternativa mais adequada para a Administração Pública.")</f>
        <v>#NAME?</v>
      </c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 spans="1:26">
      <c r="A77" s="1"/>
      <c r="B77" s="1" t="s">
        <v>258</v>
      </c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 spans="1:26">
      <c r="A78" s="1"/>
      <c r="B78" s="1" t="s">
        <v>258</v>
      </c>
      <c r="C78" s="1" t="s">
        <v>256</v>
      </c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 spans="1:26">
      <c r="A79" s="1"/>
      <c r="B79" s="1" t="s">
        <v>258</v>
      </c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 spans="1:26">
      <c r="A80" s="1"/>
      <c r="B80" s="1" t="s">
        <v>258</v>
      </c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 spans="1:26">
      <c r="A81" s="1"/>
      <c r="B81" s="1" t="s">
        <v>258</v>
      </c>
      <c r="C81" s="1" t="e">
        <f>import_município</f>
        <v>#NAME?</v>
      </c>
      <c r="D81" s="1"/>
      <c r="E81" s="1"/>
      <c r="F81" s="1"/>
      <c r="G81" s="1"/>
      <c r="H81" s="1"/>
      <c r="I81" s="1" t="s">
        <v>262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 spans="1:26">
      <c r="A82" s="1"/>
      <c r="B82" s="1" t="s">
        <v>258</v>
      </c>
      <c r="C82" s="1" t="s">
        <v>206</v>
      </c>
      <c r="D82" s="1"/>
      <c r="E82" s="1"/>
      <c r="F82" s="1"/>
      <c r="G82" s="1"/>
      <c r="H82" s="1"/>
      <c r="I82" s="1" t="s">
        <v>207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 spans="1:26">
      <c r="A83" s="1"/>
      <c r="B83" s="1" t="s">
        <v>258</v>
      </c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 spans="1:26">
      <c r="A84" s="1"/>
      <c r="B84" s="1" t="s">
        <v>258</v>
      </c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 spans="1:26">
      <c r="A85" s="1"/>
      <c r="B85" s="1" t="s">
        <v>258</v>
      </c>
      <c r="C85" s="1" t="s">
        <v>208</v>
      </c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 spans="1:26">
      <c r="A86" s="1"/>
      <c r="B86" s="1" t="s">
        <v>258</v>
      </c>
      <c r="C86" s="1" t="s">
        <v>263</v>
      </c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 spans="1:26">
      <c r="A87" s="1"/>
      <c r="B87" s="1" t="s">
        <v>258</v>
      </c>
      <c r="C87" s="1" t="s">
        <v>264</v>
      </c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 spans="1:26">
      <c r="A88" s="1"/>
      <c r="B88" s="1" t="s">
        <v>258</v>
      </c>
      <c r="C88" s="1" t="s">
        <v>265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 spans="1:26">
      <c r="A89" s="1"/>
      <c r="B89" s="1" t="s">
        <v>258</v>
      </c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 spans="1:26">
      <c r="A90" s="1"/>
      <c r="B90" s="1" t="s">
        <v>258</v>
      </c>
      <c r="C90" s="1" t="s">
        <v>8</v>
      </c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 spans="1:26">
      <c r="A91" s="1"/>
      <c r="B91" s="1" t="s">
        <v>258</v>
      </c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 spans="1:26">
      <c r="A92" s="1"/>
      <c r="B92" s="1" t="s">
        <v>258</v>
      </c>
      <c r="C92" s="1" t="s">
        <v>222</v>
      </c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 spans="1:26">
      <c r="A93" s="1"/>
      <c r="B93" s="1" t="s">
        <v>258</v>
      </c>
      <c r="C93" s="1" t="s">
        <v>259</v>
      </c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 spans="1:26">
      <c r="A94" s="1"/>
      <c r="B94" s="1" t="s">
        <v>258</v>
      </c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 spans="1:26">
      <c r="A95" s="1"/>
      <c r="B95" s="1" t="s">
        <v>258</v>
      </c>
      <c r="C95" s="1" t="s">
        <v>224</v>
      </c>
      <c r="D95" s="1"/>
      <c r="E95" s="1"/>
      <c r="F95" s="1"/>
      <c r="G95" s="1"/>
      <c r="H95" s="1"/>
      <c r="I95" s="1"/>
      <c r="J95" s="1"/>
      <c r="K95" s="1" t="s">
        <v>225</v>
      </c>
      <c r="L95" s="1" t="s">
        <v>226</v>
      </c>
      <c r="M95" s="1"/>
      <c r="N95" s="1" t="s">
        <v>227</v>
      </c>
      <c r="O95" s="1"/>
      <c r="P95" s="1"/>
      <c r="Q95" s="1" t="s">
        <v>228</v>
      </c>
      <c r="R95" s="1" t="s">
        <v>229</v>
      </c>
      <c r="S95" s="1" t="s">
        <v>230</v>
      </c>
      <c r="T95" s="1"/>
      <c r="U95" s="1"/>
      <c r="V95" s="1"/>
      <c r="W95" s="1"/>
      <c r="X95" s="1"/>
      <c r="Y95" s="1"/>
      <c r="Z95" s="1"/>
    </row>
    <row r="96" ht="12.75" customHeight="1" spans="1:26">
      <c r="A96" s="1"/>
      <c r="B96" s="1" t="s">
        <v>258</v>
      </c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 spans="1:26">
      <c r="A97" s="1"/>
      <c r="B97" s="1" t="s">
        <v>258</v>
      </c>
      <c r="C97" s="1" t="s">
        <v>231</v>
      </c>
      <c r="D97" s="1"/>
      <c r="E97" s="1"/>
      <c r="F97" s="1"/>
      <c r="G97" s="1"/>
      <c r="H97" s="1"/>
      <c r="I97" s="1"/>
      <c r="J97" s="1"/>
      <c r="K97" s="1" t="s">
        <v>232</v>
      </c>
      <c r="L97" s="1"/>
      <c r="M97" s="1"/>
      <c r="N97" s="1" t="s">
        <v>233</v>
      </c>
      <c r="O97" s="1"/>
      <c r="P97" s="1"/>
      <c r="Q97" s="1" t="e">
        <f>VLOOKUP(CONCATENATE(C93,"-",K97),$C$5:$G$132,3,0)</f>
        <v>#N/A</v>
      </c>
      <c r="R97" s="1" t="e">
        <f>VLOOKUP(CONCATENATE(C93,"-",K97),$C$5:$G$132,4,0)</f>
        <v>#N/A</v>
      </c>
      <c r="S97" s="1" t="e">
        <f>VLOOKUP(CONCATENATE(C93,"-",K97),$C$5:$G$132,5,0)</f>
        <v>#N/A</v>
      </c>
      <c r="T97" s="1"/>
      <c r="U97" s="1"/>
      <c r="V97" s="1"/>
      <c r="W97" s="1"/>
      <c r="X97" s="1"/>
      <c r="Y97" s="1"/>
      <c r="Z97" s="1"/>
    </row>
    <row r="98" ht="12.75" customHeight="1" spans="1:26">
      <c r="A98" s="1"/>
      <c r="B98" s="1" t="s">
        <v>258</v>
      </c>
      <c r="C98" s="1" t="s">
        <v>234</v>
      </c>
      <c r="D98" s="1"/>
      <c r="E98" s="1"/>
      <c r="F98" s="1"/>
      <c r="G98" s="1"/>
      <c r="H98" s="1"/>
      <c r="I98" s="1"/>
      <c r="J98" s="1"/>
      <c r="K98" s="1" t="s">
        <v>235</v>
      </c>
      <c r="L98" s="1"/>
      <c r="M98" s="1"/>
      <c r="N98" s="1" t="s">
        <v>233</v>
      </c>
      <c r="O98" s="1"/>
      <c r="P98" s="1"/>
      <c r="Q98" s="1" t="e">
        <f>VLOOKUP(CONCATENATE(C93,"-",K98),$C$5:$G$132,3,0)</f>
        <v>#N/A</v>
      </c>
      <c r="R98" s="1" t="e">
        <f>VLOOKUP(CONCATENATE(C93,"-",K98),$C$5:$G$132,4,0)</f>
        <v>#N/A</v>
      </c>
      <c r="S98" s="1" t="e">
        <f>VLOOKUP(CONCATENATE(C93,"-",K98),$C$5:$G$132,5,0)</f>
        <v>#N/A</v>
      </c>
      <c r="T98" s="1"/>
      <c r="U98" s="1"/>
      <c r="V98" s="1"/>
      <c r="W98" s="1"/>
      <c r="X98" s="1"/>
      <c r="Y98" s="1"/>
      <c r="Z98" s="1"/>
    </row>
    <row r="99" ht="12.75" customHeight="1" spans="1:26">
      <c r="A99" s="1"/>
      <c r="B99" s="1" t="s">
        <v>258</v>
      </c>
      <c r="C99" s="1" t="s">
        <v>236</v>
      </c>
      <c r="D99" s="1"/>
      <c r="E99" s="1"/>
      <c r="F99" s="1"/>
      <c r="G99" s="1"/>
      <c r="H99" s="1"/>
      <c r="I99" s="1"/>
      <c r="J99" s="1"/>
      <c r="K99" s="1" t="s">
        <v>237</v>
      </c>
      <c r="L99" s="1"/>
      <c r="M99" s="1"/>
      <c r="N99" s="1" t="s">
        <v>233</v>
      </c>
      <c r="O99" s="1"/>
      <c r="P99" s="1"/>
      <c r="Q99" s="1" t="e">
        <f>VLOOKUP(CONCATENATE(C93,"-",K99),$C$5:$G$132,3,0)</f>
        <v>#N/A</v>
      </c>
      <c r="R99" s="1" t="e">
        <f>VLOOKUP(CONCATENATE(C93,"-",K99),$C$5:$G$132,4,0)</f>
        <v>#N/A</v>
      </c>
      <c r="S99" s="1" t="e">
        <f>VLOOKUP(CONCATENATE(C93,"-",K99),$C$5:$G$132,5,0)</f>
        <v>#N/A</v>
      </c>
      <c r="T99" s="1"/>
      <c r="U99" s="1"/>
      <c r="V99" s="1"/>
      <c r="W99" s="1"/>
      <c r="X99" s="1"/>
      <c r="Y99" s="1"/>
      <c r="Z99" s="1"/>
    </row>
    <row r="100" ht="12.75" customHeight="1" spans="1:26">
      <c r="A100" s="1"/>
      <c r="B100" s="1" t="s">
        <v>258</v>
      </c>
      <c r="C100" s="1" t="s">
        <v>238</v>
      </c>
      <c r="D100" s="1"/>
      <c r="E100" s="1"/>
      <c r="F100" s="1"/>
      <c r="G100" s="1"/>
      <c r="H100" s="1"/>
      <c r="I100" s="1"/>
      <c r="J100" s="1"/>
      <c r="K100" s="1" t="s">
        <v>239</v>
      </c>
      <c r="L100" s="1"/>
      <c r="M100" s="1"/>
      <c r="N100" s="1" t="s">
        <v>233</v>
      </c>
      <c r="O100" s="1"/>
      <c r="P100" s="1"/>
      <c r="Q100" s="1" t="e">
        <f>VLOOKUP(CONCATENATE(C93,"-",K100),$C$5:$G$132,3,0)</f>
        <v>#N/A</v>
      </c>
      <c r="R100" s="1" t="e">
        <f>VLOOKUP(CONCATENATE(C93,"-",K100),$C$5:$G$132,4,0)</f>
        <v>#N/A</v>
      </c>
      <c r="S100" s="1" t="e">
        <f>VLOOKUP(CONCATENATE(C93,"-",K100),$C$5:$G$132,5,0)</f>
        <v>#N/A</v>
      </c>
      <c r="T100" s="1"/>
      <c r="U100" s="1"/>
      <c r="V100" s="1"/>
      <c r="W100" s="1"/>
      <c r="X100" s="1"/>
      <c r="Y100" s="1"/>
      <c r="Z100" s="1"/>
    </row>
    <row r="101" ht="12.75" customHeight="1" spans="1:26">
      <c r="A101" s="1"/>
      <c r="B101" s="1" t="s">
        <v>258</v>
      </c>
      <c r="C101" s="1" t="s">
        <v>240</v>
      </c>
      <c r="D101" s="1"/>
      <c r="E101" s="1"/>
      <c r="F101" s="1"/>
      <c r="G101" s="1"/>
      <c r="H101" s="1"/>
      <c r="I101" s="1"/>
      <c r="J101" s="1"/>
      <c r="K101" s="1" t="s">
        <v>241</v>
      </c>
      <c r="L101" s="1"/>
      <c r="M101" s="1"/>
      <c r="N101" s="1" t="s">
        <v>233</v>
      </c>
      <c r="O101" s="1"/>
      <c r="P101" s="1"/>
      <c r="Q101" s="1" t="e">
        <f>VLOOKUP(CONCATENATE(C93,"-",K101),$C$5:$G$132,3,0)</f>
        <v>#N/A</v>
      </c>
      <c r="R101" s="1" t="e">
        <f>VLOOKUP(CONCATENATE(C93,"-",K101),$C$5:$G$132,4,0)</f>
        <v>#N/A</v>
      </c>
      <c r="S101" s="1" t="e">
        <f>VLOOKUP(CONCATENATE(C93,"-",K101),$C$5:$G$132,5,0)</f>
        <v>#N/A</v>
      </c>
      <c r="T101" s="1"/>
      <c r="U101" s="1"/>
      <c r="V101" s="1"/>
      <c r="W101" s="1"/>
      <c r="X101" s="1"/>
      <c r="Y101" s="1"/>
      <c r="Z101" s="1"/>
    </row>
    <row r="102" ht="12.75" customHeight="1" spans="1:26">
      <c r="A102" s="1"/>
      <c r="B102" s="1" t="s">
        <v>258</v>
      </c>
      <c r="C102" s="1" t="s">
        <v>242</v>
      </c>
      <c r="D102" s="1"/>
      <c r="E102" s="1"/>
      <c r="F102" s="1"/>
      <c r="G102" s="1"/>
      <c r="H102" s="1"/>
      <c r="I102" s="1"/>
      <c r="J102" s="1"/>
      <c r="K102" s="1" t="s">
        <v>243</v>
      </c>
      <c r="L102" s="1"/>
      <c r="M102" s="1"/>
      <c r="N102" s="1" t="s">
        <v>233</v>
      </c>
      <c r="O102" s="1"/>
      <c r="P102" s="1"/>
      <c r="Q102" s="1">
        <v>0.0365</v>
      </c>
      <c r="R102" s="1">
        <v>0.0365</v>
      </c>
      <c r="S102" s="1">
        <v>0.0365</v>
      </c>
      <c r="T102" s="1"/>
      <c r="U102" s="1"/>
      <c r="V102" s="1"/>
      <c r="W102" s="1"/>
      <c r="X102" s="1"/>
      <c r="Y102" s="1"/>
      <c r="Z102" s="1"/>
    </row>
    <row r="103" ht="12.75" customHeight="1" spans="1:26">
      <c r="A103" s="1"/>
      <c r="B103" s="1" t="s">
        <v>258</v>
      </c>
      <c r="C103" s="1" t="s">
        <v>244</v>
      </c>
      <c r="D103" s="1"/>
      <c r="E103" s="1"/>
      <c r="F103" s="1"/>
      <c r="G103" s="1"/>
      <c r="H103" s="1"/>
      <c r="I103" s="1"/>
      <c r="J103" s="1"/>
      <c r="K103" s="1" t="s">
        <v>245</v>
      </c>
      <c r="L103" s="1">
        <v>0</v>
      </c>
      <c r="M103" s="1"/>
      <c r="N103" s="1" t="s">
        <v>233</v>
      </c>
      <c r="O103" s="1"/>
      <c r="P103" s="1"/>
      <c r="Q103" s="1">
        <v>0</v>
      </c>
      <c r="R103" s="1">
        <v>0.025</v>
      </c>
      <c r="S103" s="1">
        <v>0.05</v>
      </c>
      <c r="T103" s="1"/>
      <c r="U103" s="1"/>
      <c r="V103" s="1"/>
      <c r="W103" s="1"/>
      <c r="X103" s="1"/>
      <c r="Y103" s="1"/>
      <c r="Z103" s="1"/>
    </row>
    <row r="104" ht="12.75" customHeight="1" spans="1:26">
      <c r="A104" s="1"/>
      <c r="B104" s="1" t="s">
        <v>258</v>
      </c>
      <c r="C104" s="1" t="s">
        <v>246</v>
      </c>
      <c r="D104" s="1"/>
      <c r="E104" s="1"/>
      <c r="F104" s="1"/>
      <c r="G104" s="1"/>
      <c r="H104" s="1"/>
      <c r="I104" s="1"/>
      <c r="J104" s="1"/>
      <c r="K104" s="1" t="s">
        <v>247</v>
      </c>
      <c r="L104" s="1">
        <v>0</v>
      </c>
      <c r="M104" s="1"/>
      <c r="N104" s="1" t="s">
        <v>233</v>
      </c>
      <c r="O104" s="1"/>
      <c r="P104" s="1"/>
      <c r="Q104" s="1">
        <v>0</v>
      </c>
      <c r="R104" s="1">
        <v>0.045</v>
      </c>
      <c r="S104" s="1">
        <v>0.045</v>
      </c>
      <c r="T104" s="1"/>
      <c r="U104" s="1"/>
      <c r="V104" s="1"/>
      <c r="W104" s="1"/>
      <c r="X104" s="1"/>
      <c r="Y104" s="1"/>
      <c r="Z104" s="1"/>
    </row>
    <row r="105" ht="12.75" customHeight="1" spans="1:26">
      <c r="A105" s="1"/>
      <c r="B105" s="1" t="s">
        <v>258</v>
      </c>
      <c r="C105" s="1" t="s">
        <v>248</v>
      </c>
      <c r="D105" s="1"/>
      <c r="E105" s="1"/>
      <c r="F105" s="1"/>
      <c r="G105" s="1"/>
      <c r="H105" s="1"/>
      <c r="I105" s="1"/>
      <c r="J105" s="1"/>
      <c r="K105" s="1" t="s">
        <v>249</v>
      </c>
      <c r="L105" s="1">
        <v>0</v>
      </c>
      <c r="M105" s="1"/>
      <c r="N105" s="1" t="str">
        <f>IF(OR($J$12=$A$142,$J$12=$A$141,AND(L105&gt;=Q105,L105&lt;=S105)),"OK","FORA DO INTERVALO")</f>
        <v>OK</v>
      </c>
      <c r="O105" s="1"/>
      <c r="P105" s="1"/>
      <c r="Q105" s="1">
        <f>IF($J93=$A$141,0,VLOOKUP(CONCATENATE($J93,"-",$R105),$C$5:$G$132,3,0))</f>
        <v>0</v>
      </c>
      <c r="R105" s="1">
        <f>IF($J93=$A$141,0,VLOOKUP(CONCATENATE($J93,"-",$R105),$C$5:$G$132,4,0))</f>
        <v>0</v>
      </c>
      <c r="S105" s="1">
        <f>IF($J93=$A$141,0,VLOOKUP(CONCATENATE($J93,"-",$R105),$C$5:$G$132,5,0))</f>
        <v>0</v>
      </c>
      <c r="T105" s="1"/>
      <c r="U105" s="1"/>
      <c r="V105" s="1"/>
      <c r="W105" s="1"/>
      <c r="X105" s="1"/>
      <c r="Y105" s="1"/>
      <c r="Z105" s="1"/>
    </row>
    <row r="106" ht="12.75" customHeight="1" spans="1:26">
      <c r="A106" s="1"/>
      <c r="B106" s="1" t="s">
        <v>258</v>
      </c>
      <c r="C106" s="1" t="s">
        <v>260</v>
      </c>
      <c r="D106" s="1"/>
      <c r="E106" s="1"/>
      <c r="F106" s="1"/>
      <c r="G106" s="1"/>
      <c r="H106" s="1"/>
      <c r="I106" s="1"/>
      <c r="J106" s="1"/>
      <c r="K106" s="1" t="s">
        <v>261</v>
      </c>
      <c r="L106" s="1">
        <v>0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 spans="1:26">
      <c r="A107" s="1"/>
      <c r="B107" s="1" t="s">
        <v>258</v>
      </c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 spans="1:26">
      <c r="A108" s="1"/>
      <c r="B108" s="1" t="s">
        <v>258</v>
      </c>
      <c r="C108" s="1" t="str">
        <f>IF(N105&lt;&gt;"ok","X","")</f>
        <v/>
      </c>
      <c r="D108" s="1" t="str">
        <f>IF(N105&lt;&gt;"ok","Anexo: Relatório Técnico Circunstanciado justificando a adoção do percentual de cada parcela do BDI.","")</f>
        <v/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 spans="1:26">
      <c r="A109" s="1"/>
      <c r="B109" s="1" t="s">
        <v>258</v>
      </c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 spans="1:26">
      <c r="A110" s="1"/>
      <c r="B110" s="1" t="s">
        <v>258</v>
      </c>
      <c r="C110" s="1" t="s">
        <v>250</v>
      </c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 spans="1:26">
      <c r="A111" s="1"/>
      <c r="B111" s="1" t="s">
        <v>258</v>
      </c>
      <c r="C111" s="1"/>
      <c r="D111" s="1"/>
      <c r="E111" s="1"/>
      <c r="F111" s="1" t="s">
        <v>251</v>
      </c>
      <c r="G111" s="1" t="str">
        <f>IF($J93=$A$142,"(1+K1+K2)*(1+K3)","(1+AC + S + R + G)*(1 + DF)*(1+L)")</f>
        <v>(1+K1+K2)*(1+K3)</v>
      </c>
      <c r="H111" s="1"/>
      <c r="I111" s="1"/>
      <c r="J111" s="71" t="s">
        <v>252</v>
      </c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 spans="1:26">
      <c r="A112" s="1"/>
      <c r="B112" s="1" t="s">
        <v>258</v>
      </c>
      <c r="C112" s="1"/>
      <c r="D112" s="1"/>
      <c r="E112" s="1"/>
      <c r="F112" s="1"/>
      <c r="G112" s="1" t="s">
        <v>253</v>
      </c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 spans="1:26">
      <c r="A113" s="1"/>
      <c r="B113" s="1" t="s">
        <v>258</v>
      </c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 spans="1:26">
      <c r="A114" s="1"/>
      <c r="B114" s="1" t="s">
        <v>258</v>
      </c>
      <c r="C114" s="1" t="str">
        <f>CONCATENATE("Declaro para os devidos fins que, conforme legislação tributária municipal, a base de cálculo deste tipo de obra corresponde à ",$R$5*100,"%, com a respectiva alíquota de ",$R$6*100,"%.")</f>
        <v>Declaro para os devidos fins que, conforme legislação tributária municipal, a base de cálculo deste tipo de obra corresponde à 0%, com a respectiva alíquota de 0%.</v>
      </c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 spans="1:26">
      <c r="A115" s="1"/>
      <c r="B115" s="1" t="s">
        <v>258</v>
      </c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 spans="1:26">
      <c r="A116" s="1"/>
      <c r="B116" s="1" t="s">
        <v>258</v>
      </c>
      <c r="C116" s="1" t="e">
        <f>CONCATENATE("Declaro para os devidos fins que o regime de Contribuição Previdenciária sobre a Receita Bruta adotado para elaboração do orçamento foi ",IF(desoneracao="Sim","COM","SEM")," Desoneração, e que esta é a alternativa mais adequada para a Administração Pública.")</f>
        <v>#NAME?</v>
      </c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 spans="1:26">
      <c r="A117" s="1"/>
      <c r="B117" s="1" t="s">
        <v>258</v>
      </c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 spans="1:26">
      <c r="A118" s="1"/>
      <c r="B118" s="1" t="s">
        <v>258</v>
      </c>
      <c r="C118" s="1" t="s">
        <v>256</v>
      </c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 spans="1:26">
      <c r="A119" s="1"/>
      <c r="B119" s="1" t="s">
        <v>258</v>
      </c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 spans="1:26">
      <c r="A120" s="1"/>
      <c r="B120" s="1" t="s">
        <v>258</v>
      </c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 spans="1:26">
      <c r="A121" s="1"/>
      <c r="B121" s="1" t="s">
        <v>258</v>
      </c>
      <c r="C121" s="1" t="e">
        <f>import_município</f>
        <v>#NAME?</v>
      </c>
      <c r="D121" s="1"/>
      <c r="E121" s="1"/>
      <c r="F121" s="1"/>
      <c r="G121" s="1"/>
      <c r="H121" s="1"/>
      <c r="I121" s="1" t="s">
        <v>262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 spans="1:26">
      <c r="A122" s="1"/>
      <c r="B122" s="1" t="s">
        <v>258</v>
      </c>
      <c r="C122" s="1" t="s">
        <v>206</v>
      </c>
      <c r="D122" s="1"/>
      <c r="E122" s="1"/>
      <c r="F122" s="1"/>
      <c r="G122" s="1"/>
      <c r="H122" s="1"/>
      <c r="I122" s="1" t="s">
        <v>207</v>
      </c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 spans="1:26">
      <c r="A123" s="1"/>
      <c r="B123" s="1" t="s">
        <v>258</v>
      </c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 spans="1:26">
      <c r="A124" s="1"/>
      <c r="B124" s="1" t="s">
        <v>258</v>
      </c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 spans="1:26">
      <c r="A125" s="1"/>
      <c r="B125" s="1" t="s">
        <v>258</v>
      </c>
      <c r="C125" s="1" t="s">
        <v>208</v>
      </c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 spans="1:26">
      <c r="A126" s="1"/>
      <c r="B126" s="1" t="s">
        <v>258</v>
      </c>
      <c r="C126" s="1" t="s">
        <v>263</v>
      </c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 spans="1:26">
      <c r="A127" s="1"/>
      <c r="B127" s="1" t="s">
        <v>258</v>
      </c>
      <c r="C127" s="1" t="s">
        <v>264</v>
      </c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 spans="1:26">
      <c r="A128" s="1"/>
      <c r="B128" s="1" t="s">
        <v>258</v>
      </c>
      <c r="C128" s="1" t="s">
        <v>265</v>
      </c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 spans="1:26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 spans="1:26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 spans="1:26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 spans="1:26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 spans="1:26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 spans="1:26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 spans="1:26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 spans="1:2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 spans="1:26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 spans="1:26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 spans="1:26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 spans="1:26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 spans="1:26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 spans="1:26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 spans="1:26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 spans="1:26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 spans="1:26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 spans="1:2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 spans="1:26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 spans="1:26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 spans="1:26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 spans="1:2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 spans="1:2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 spans="1:2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 spans="1:2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 spans="1:2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 spans="1:2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 spans="1:2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 spans="1:2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 spans="1:2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 spans="1:2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 spans="1:2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 spans="1:2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 spans="1:2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 spans="1:2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 spans="1:2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 spans="1:2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 spans="1:2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 spans="1:2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 spans="1:2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 spans="1:2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 spans="1:2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 spans="1:2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 spans="1:2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 spans="1:2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 spans="1:2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 spans="1:2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 spans="1:2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 spans="1:2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 spans="1:2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 spans="1:2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 spans="1:2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 spans="1:2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 spans="1:2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 spans="1:2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 spans="1:2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 spans="1:2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 spans="1:2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 spans="1:2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 spans="1:2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 spans="1:2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 spans="1:2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 spans="1:2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 spans="1:2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 spans="1:2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 spans="1:2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 spans="1:2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 spans="1:2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 spans="1:2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 spans="1:2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 spans="1:2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 spans="1:2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 spans="1:2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 spans="1:2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 spans="1:2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 spans="1:2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 spans="1:2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 spans="1:2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 spans="1:2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 spans="1:2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 spans="1:2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 spans="1:2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 spans="1:2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 spans="1:2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 spans="1:2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 spans="1:2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 spans="1:2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 spans="1:2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 spans="1:2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 spans="1:2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 spans="1:2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 spans="1:2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 spans="1:2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 spans="1:2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 spans="1:2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 spans="1:2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 spans="1:2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 spans="1:2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 spans="1:2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 spans="1:2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 spans="1:2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 spans="1:2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 spans="1:2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 spans="1:2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 spans="1:2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 spans="1:2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 spans="1:2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 spans="1:2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 spans="1:2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 spans="1:26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 spans="1:26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 spans="1:26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 spans="1:26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 spans="1:26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 spans="1:26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 spans="1:26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 spans="1:26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 spans="1:2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 spans="1:26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 spans="1:26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 spans="1:26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 spans="1:26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 spans="1:26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 spans="1:26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 spans="1:26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 spans="1:26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 spans="1:26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 spans="1:2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 spans="1:26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 spans="1:26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 spans="1:26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 spans="1:26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 spans="1:26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 spans="1:26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 spans="1:26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 spans="1:26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 spans="1:26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 spans="1:2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 spans="1:26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 spans="1:26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 spans="1:26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 spans="1:26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 spans="1:26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 spans="1:26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 spans="1:26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 spans="1:26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 spans="1:26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 spans="1:2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 spans="1:26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 spans="1:26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 spans="1:26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 spans="1:26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 spans="1:26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 spans="1:26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 spans="1:26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 spans="1:26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 spans="1:26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 spans="1:2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 spans="1:26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 spans="1:26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 spans="1:26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 spans="1:26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 spans="1:26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 spans="1:26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 spans="1:26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 spans="1:26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 spans="1:26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 spans="1:2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 spans="1:26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 spans="1:26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 spans="1:26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 spans="1:26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 spans="1:26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 spans="1:26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 spans="1:26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 spans="1:26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 spans="1:26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 spans="1:2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 spans="1:26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 spans="1:26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 spans="1:26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 spans="1:26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 spans="1:26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 spans="1:26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 spans="1:26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 spans="1:26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 spans="1:26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 spans="1:2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 spans="1:26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 spans="1:26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 spans="1:26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 spans="1:26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 spans="1:26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 spans="1:26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 spans="1:26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 spans="1:26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 spans="1:26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 spans="1:2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 spans="1:26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 spans="1:26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 spans="1:26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 spans="1:26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 spans="1:26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 spans="1:26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 spans="1:26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 spans="1:26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 spans="1:26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 spans="1:2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 spans="1:26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 spans="1:26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 spans="1:26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 spans="1:26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 spans="1:26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 spans="1:26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 spans="1:26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 spans="1:26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 spans="1:26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 spans="1:2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 spans="1:26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 spans="1:26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 spans="1:26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 spans="1:26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 spans="1:26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 spans="1:26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 spans="1:26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 spans="1:26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 spans="1:26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 spans="1:2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 spans="1:26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 spans="1:26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 spans="1:26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 spans="1:26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 spans="1:26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 spans="1:26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 spans="1:26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 spans="1:26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 spans="1:26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 spans="1:2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 spans="1:26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 spans="1:26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 spans="1:26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 spans="1:26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 spans="1:26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 spans="1:26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 spans="1:26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 spans="1:26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 spans="1:26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 spans="1:2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 spans="1:26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 spans="1:26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 spans="1:26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 spans="1:26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 spans="1:26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 spans="1:26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 spans="1:26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 spans="1:26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 spans="1:26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 spans="1:2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 spans="1:26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 spans="1:26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 spans="1:26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 spans="1:26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 spans="1:26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 spans="1:26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 spans="1:26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 spans="1:26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 spans="1:26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 spans="1:2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 spans="1:26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 spans="1:26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 spans="1:26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 spans="1:26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 spans="1:26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 spans="1:26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 spans="1:26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 spans="1:26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 spans="1:26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 spans="1:2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 spans="1:26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 spans="1:26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 spans="1:26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 spans="1:26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 spans="1:26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 spans="1:26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 spans="1:26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 spans="1:26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 spans="1:26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 spans="1:2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 spans="1:26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 spans="1:26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 spans="1:26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 spans="1:26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 spans="1:26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 spans="1:26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 spans="1:26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 spans="1:26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 spans="1:26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 spans="1:2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 spans="1:26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 spans="1:26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 spans="1:26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 spans="1:26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 spans="1:26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 spans="1:26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 spans="1:26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 spans="1:26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 spans="1:26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 spans="1:2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 spans="1:26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 spans="1:26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 spans="1:26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 spans="1:26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 spans="1:26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 spans="1:26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 spans="1:26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 spans="1:26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 spans="1:26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 spans="1:2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 spans="1:26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 spans="1:26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 spans="1:26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 spans="1:26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 spans="1:26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 spans="1:26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 spans="1:26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 spans="1:26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 spans="1:26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 spans="1:2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 spans="1:26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 spans="1:26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 spans="1:26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 spans="1:26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 spans="1:26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 spans="1:26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 spans="1:26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 spans="1:26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 spans="1:26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 spans="1:2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 spans="1:26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 spans="1:26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 spans="1:26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 spans="1:26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 spans="1:26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 spans="1:26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 spans="1:26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 spans="1:26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 spans="1:26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 spans="1:2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 spans="1:26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 spans="1:26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 spans="1:26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 spans="1:26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 spans="1:26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 spans="1:26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 spans="1:26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 spans="1:26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 spans="1:26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 spans="1:2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 spans="1:26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 spans="1:26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 spans="1:26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 spans="1:26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 spans="1:26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 spans="1:26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 spans="1:26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 spans="1:26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 spans="1:26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 spans="1:2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 spans="1:26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 spans="1:26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 spans="1:26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 spans="1:26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 spans="1:26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 spans="1:26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 spans="1:26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 spans="1:26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 spans="1:26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 spans="1:2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 spans="1:26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 spans="1:26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 spans="1:26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 spans="1:26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 spans="1:26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 spans="1:26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 spans="1:26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 spans="1:26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 spans="1:26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 spans="1:2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 spans="1:26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 spans="1:26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 spans="1:26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 spans="1:26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 spans="1:26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 spans="1:26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 spans="1:26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 spans="1:26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 spans="1:26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 spans="1:2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 spans="1:26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 spans="1:26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 spans="1:26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 spans="1:26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 spans="1:26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 spans="1:26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 spans="1:26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 spans="1:26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 spans="1:26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 spans="1:2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 spans="1:26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 spans="1:26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 spans="1:26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 spans="1:26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 spans="1:26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 spans="1:26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 spans="1:26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 spans="1:26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 spans="1:26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 spans="1:2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 spans="1:26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 spans="1:26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 spans="1:26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 spans="1:26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 spans="1:26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 spans="1:26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 spans="1:26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 spans="1:26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 spans="1:26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 spans="1:2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 spans="1:26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 spans="1:26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 spans="1:26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 spans="1:26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 spans="1:26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 spans="1:26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 spans="1:26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 spans="1:26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 spans="1:26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 spans="1:2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 spans="1:26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 spans="1:26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 spans="1:26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 spans="1:26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 spans="1:26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 spans="1:26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 spans="1:26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 spans="1:26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 spans="1:26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 spans="1:2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 spans="1:26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 spans="1:26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 spans="1:26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 spans="1:26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 spans="1:26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 spans="1:26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 spans="1:26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 spans="1:26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 spans="1:26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 spans="1:2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 spans="1:26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 spans="1:26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 spans="1:26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 spans="1:26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 spans="1:26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 spans="1:26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 spans="1:26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 spans="1:26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 spans="1:26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 spans="1:2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 spans="1:26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 spans="1:26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 spans="1:26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 spans="1:26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 spans="1:26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 spans="1:26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 spans="1:26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 spans="1:26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 spans="1:26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 spans="1:2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 spans="1:26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 spans="1:26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 spans="1:26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 spans="1:26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 spans="1:26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 spans="1:26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 spans="1:26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 spans="1:26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 spans="1:26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 spans="1:2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 spans="1:26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 spans="1:26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 spans="1:26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 spans="1:26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 spans="1:26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 spans="1:26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 spans="1:26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 spans="1:26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 spans="1:26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 spans="1:2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 spans="1:26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 spans="1:26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 spans="1:26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 spans="1:26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 spans="1:26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 spans="1:26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 spans="1:26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 spans="1:26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 spans="1:26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 spans="1:2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 spans="1:26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 spans="1:26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 spans="1:26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 spans="1:26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 spans="1:26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 spans="1:26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 spans="1:26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 spans="1:26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 spans="1:26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 spans="1:2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 spans="1:26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 spans="1:26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 spans="1:26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 spans="1:26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 spans="1:26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 spans="1:26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 spans="1:26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 spans="1:26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 spans="1:26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 spans="1:2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 spans="1:26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 spans="1:26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 spans="1:26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 spans="1:26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 spans="1:26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 spans="1:26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 spans="1:26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 spans="1:26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 spans="1:26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 spans="1:2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 spans="1:26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 spans="1:26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 spans="1:26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 spans="1:26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 spans="1:26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 spans="1:26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 spans="1:26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 spans="1:26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 spans="1:26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 spans="1:2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 spans="1:26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 spans="1:26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 spans="1:26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 spans="1:26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 spans="1:26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 spans="1:26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 spans="1:26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 spans="1:26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 spans="1:26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 spans="1:2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 spans="1:26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 spans="1:26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 spans="1:26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 spans="1:26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 spans="1:26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 spans="1:26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 spans="1:26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 spans="1:26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 spans="1:26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 spans="1:2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 spans="1:26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 spans="1:26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 spans="1:26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 spans="1:26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 spans="1:26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 spans="1:26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 spans="1:26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 spans="1:26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 spans="1:26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 spans="1:2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 spans="1:26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 spans="1:26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 spans="1:26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 spans="1:26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 spans="1:26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 spans="1:26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 spans="1:26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 spans="1:26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 spans="1:26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 spans="1:2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 spans="1:26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 spans="1:26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 spans="1:26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 spans="1:26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 spans="1:26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 spans="1:26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 spans="1:26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 spans="1:26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 spans="1:26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 spans="1:2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 spans="1:26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 spans="1:26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 spans="1:26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 spans="1:26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 spans="1:26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 spans="1:26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 spans="1:26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 spans="1:26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 spans="1:26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 spans="1:2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 spans="1:26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 spans="1:26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 spans="1:26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 spans="1:26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 spans="1:26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 spans="1:26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 spans="1:26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 spans="1:26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 spans="1:26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 spans="1:2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 spans="1:26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 spans="1:26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 spans="1:26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 spans="1:26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 spans="1:26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 spans="1:26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 spans="1:26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 spans="1:26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 spans="1:26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 spans="1:2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 spans="1:26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 spans="1:26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 spans="1:26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 spans="1:26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 spans="1:26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 spans="1:26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 spans="1:26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 spans="1:26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 spans="1:26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 spans="1:2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 spans="1:26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 spans="1:26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 spans="1:26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 spans="1:26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 spans="1:26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 spans="1:26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 spans="1:26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 spans="1:26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 spans="1:26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 spans="1:2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 spans="1:26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 spans="1:26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 spans="1:26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 spans="1:26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 spans="1:26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 spans="1:26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 spans="1:26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 spans="1:26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 spans="1:26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 spans="1:2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 spans="1:26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 spans="1:26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 spans="1:26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 spans="1:26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 spans="1:26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 spans="1:26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 spans="1:26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 spans="1:26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 spans="1:26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 spans="1:2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 spans="1:26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 spans="1:26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 spans="1:26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 spans="1:26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 spans="1:26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 spans="1:26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 spans="1:26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 spans="1:26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 spans="1:26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 spans="1:2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 spans="1:26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 spans="1:26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 spans="1:26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 spans="1:26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 spans="1:26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 spans="1:26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 spans="1:26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 spans="1:26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 spans="1:26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 spans="1:2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 spans="1:26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 spans="1:26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 spans="1:26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 spans="1:26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 spans="1:26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 spans="1:26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 spans="1:26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 spans="1:26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 spans="1:26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 spans="1:2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 spans="1:26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 spans="1:26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 spans="1:26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 spans="1:26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 spans="1:26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 spans="1:26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 spans="1:26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 spans="1:26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 spans="1:26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 spans="1:2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 spans="1:26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 spans="1:26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 spans="1:26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 spans="1:26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 spans="1:26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 spans="1:26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 spans="1:26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 spans="1:26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 spans="1:26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 spans="1:2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 spans="1:26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 spans="1:26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 spans="1:26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 spans="1:26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 spans="1:26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 spans="1:26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 spans="1:26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 spans="1:26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 spans="1:26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 spans="1:2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 spans="1:26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 spans="1:26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 spans="1:26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 spans="1:26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 spans="1:26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 spans="1:26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 spans="1:26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 spans="1:26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 spans="1:26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 spans="1:2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 spans="1:26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 spans="1:26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 spans="1:26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 spans="1:26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 spans="1:26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 spans="1:26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 spans="1:26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 spans="1:26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 spans="1:26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 spans="1:2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 spans="1:26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 spans="1:26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 spans="1:26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 spans="1:26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 spans="1:26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 spans="1:26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 spans="1:26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 spans="1:26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 spans="1:26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 spans="1:2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 spans="1:26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 spans="1:26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 spans="1:26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 spans="1:26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 spans="1:26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 spans="1:26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 spans="1:26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 spans="1:26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 spans="1:26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 spans="1:2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 spans="1:26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 spans="1:26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 spans="1:26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 spans="1:26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 spans="1:26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 spans="1:26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 spans="1:26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 spans="1:26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 spans="1:26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 spans="1:2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 spans="1:26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 spans="1:26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 spans="1:26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 spans="1:26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 spans="1:26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 spans="1:26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 spans="1:26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 spans="1:26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 spans="1:26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 spans="1:2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 spans="1:26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 spans="1:26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 spans="1:26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 spans="1:26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 spans="1:26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 spans="1:26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 spans="1:26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 spans="1:26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 spans="1:26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 spans="1:2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 spans="1:26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 spans="1:26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 spans="1:26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 spans="1:26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 spans="1:26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 spans="1:26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 spans="1:26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 spans="1:26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 spans="1:26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 spans="1:2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 spans="1:26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 spans="1:26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 spans="1:26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 spans="1:26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 spans="1:26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 spans="1:26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 spans="1:26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 spans="1:26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 spans="1:26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 spans="1:2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 spans="1:26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 spans="1:26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 spans="1:26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 spans="1:26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 spans="1:26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 spans="1:26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 spans="1:26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 spans="1:26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 spans="1:26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 spans="1:2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 spans="1:26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 spans="1:26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 spans="1:26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 spans="1:26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 spans="1:26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 spans="1:26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 spans="1:26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 spans="1:26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 spans="1:26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 spans="1:2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 spans="1:26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 spans="1:26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 spans="1:26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 spans="1:26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 spans="1:26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 spans="1:26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 spans="1:26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 spans="1:26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 spans="1:26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 spans="1:2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 spans="1:26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 spans="1:26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 spans="1:26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 spans="1:26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 spans="1:26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 spans="1:26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 spans="1:26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 spans="1:26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 spans="1:26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 spans="1:26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 spans="1:26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 spans="1:26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 spans="1:26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 spans="1:26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 spans="1:26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 spans="1:26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 spans="1:26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 spans="1:26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 spans="1:26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 spans="1:26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 spans="1:26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 spans="1:26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 spans="1:26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 spans="1:26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22">
    <mergeCell ref="C3:L3"/>
    <mergeCell ref="K5:L5"/>
    <mergeCell ref="K6:L6"/>
    <mergeCell ref="C9:L9"/>
    <mergeCell ref="C16:J16"/>
    <mergeCell ref="C17:J17"/>
    <mergeCell ref="C18:J18"/>
    <mergeCell ref="C19:J19"/>
    <mergeCell ref="C20:J20"/>
    <mergeCell ref="C21:J21"/>
    <mergeCell ref="C22:J22"/>
    <mergeCell ref="C23:J23"/>
    <mergeCell ref="C24:J24"/>
    <mergeCell ref="C25:J25"/>
    <mergeCell ref="C29:L29"/>
    <mergeCell ref="C33:L33"/>
    <mergeCell ref="C39:L39"/>
    <mergeCell ref="C50:L50"/>
    <mergeCell ref="K14:K15"/>
    <mergeCell ref="L14:L15"/>
    <mergeCell ref="C14:J15"/>
    <mergeCell ref="C35:L36"/>
  </mergeCells>
  <pageMargins left="0.7875" right="0.7875" top="1.025" bottom="1.025" header="0" footer="0"/>
  <pageSetup paperSize="9" scale="95" orientation="portrait"/>
  <headerFooter>
    <oddHeader>&amp;C&amp;A</oddHeader>
    <oddFooter>&amp;CPágina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996"/>
  <sheetViews>
    <sheetView view="pageBreakPreview" zoomScale="60" zoomScaleNormal="100" workbookViewId="0">
      <selection activeCell="C39" sqref="C39:L39"/>
    </sheetView>
  </sheetViews>
  <sheetFormatPr defaultColWidth="12.5714285714286" defaultRowHeight="15" customHeight="1"/>
  <cols>
    <col min="1" max="2" width="11.5714285714286" customWidth="1"/>
    <col min="3" max="3" width="17.4285714285714" customWidth="1"/>
    <col min="4" max="4" width="7.71428571428571" customWidth="1"/>
    <col min="5" max="5" width="9.57142857142857" customWidth="1"/>
    <col min="6" max="6" width="15.4285714285714" customWidth="1"/>
    <col min="7" max="7" width="14.1428571428571" customWidth="1"/>
    <col min="8" max="8" width="15.7142857142857" customWidth="1"/>
    <col min="9" max="11" width="15.4285714285714" customWidth="1"/>
    <col min="12" max="13" width="11.5714285714286" customWidth="1"/>
    <col min="14" max="26" width="8.57142857142857" customWidth="1"/>
  </cols>
  <sheetData>
    <row r="1" ht="12.75" customHeight="1" spans="1:2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 spans="1:2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2.75" customHeight="1" spans="2:2">
      <c r="B3" s="2" t="e">
        <f>#REF!</f>
        <v>#REF!</v>
      </c>
    </row>
    <row r="4" ht="12.75" customHeight="1" spans="1:2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2.75" customHeight="1" spans="2:11">
      <c r="B5" s="3" t="s">
        <v>10</v>
      </c>
      <c r="C5" s="4" t="s">
        <v>266</v>
      </c>
      <c r="D5" s="5"/>
      <c r="E5" s="6"/>
      <c r="F5" s="3" t="s">
        <v>267</v>
      </c>
      <c r="G5" s="7" t="s">
        <v>268</v>
      </c>
      <c r="H5" s="7" t="s">
        <v>269</v>
      </c>
      <c r="I5" s="7" t="s">
        <v>270</v>
      </c>
      <c r="J5" s="7" t="s">
        <v>271</v>
      </c>
      <c r="K5" s="7" t="s">
        <v>272</v>
      </c>
    </row>
    <row r="6" ht="12.75" customHeight="1" spans="2:11">
      <c r="B6" s="8"/>
      <c r="C6" s="9"/>
      <c r="D6" s="10"/>
      <c r="E6" s="11"/>
      <c r="F6" s="8"/>
      <c r="G6" s="12" t="s">
        <v>273</v>
      </c>
      <c r="H6" s="12" t="s">
        <v>273</v>
      </c>
      <c r="I6" s="12" t="s">
        <v>273</v>
      </c>
      <c r="J6" s="12" t="s">
        <v>273</v>
      </c>
      <c r="K6" s="12" t="s">
        <v>273</v>
      </c>
    </row>
    <row r="7" ht="12.75" customHeight="1" spans="2:11">
      <c r="B7" s="13" t="str">
        <f>ORÇAMENTO!A7</f>
        <v>1.</v>
      </c>
      <c r="C7" s="14" t="str">
        <f>ORÇAMENTO!D7</f>
        <v>SERVIÇOS INICIAIS E FUNDAÇÃO</v>
      </c>
      <c r="D7" s="15"/>
      <c r="E7" s="16"/>
      <c r="F7" s="17"/>
      <c r="G7" s="18"/>
      <c r="H7" s="18"/>
      <c r="I7" s="18"/>
      <c r="J7" s="18"/>
      <c r="K7" s="18"/>
    </row>
    <row r="8" ht="12.75" customHeight="1" spans="1:26">
      <c r="A8" s="19"/>
      <c r="B8" s="20"/>
      <c r="C8" s="21" t="s">
        <v>274</v>
      </c>
      <c r="D8" s="22"/>
      <c r="E8" s="23"/>
      <c r="F8" s="24"/>
      <c r="G8" s="25"/>
      <c r="H8" s="25"/>
      <c r="I8" s="25"/>
      <c r="J8" s="25"/>
      <c r="K8" s="25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</row>
    <row r="9" ht="12.75" customHeight="1" spans="2:11">
      <c r="B9" s="13" t="str">
        <f>ORÇAMENTO!A26</f>
        <v>2.</v>
      </c>
      <c r="C9" s="14" t="str">
        <f>ORÇAMENTO!D26</f>
        <v>ALVENARIAS</v>
      </c>
      <c r="D9" s="15"/>
      <c r="E9" s="16"/>
      <c r="F9" s="17"/>
      <c r="G9" s="26"/>
      <c r="H9" s="26"/>
      <c r="I9" s="26"/>
      <c r="J9" s="26"/>
      <c r="K9" s="26"/>
    </row>
    <row r="10" ht="12.75" customHeight="1" spans="1:26">
      <c r="A10" s="19"/>
      <c r="B10" s="20"/>
      <c r="C10" s="21" t="s">
        <v>275</v>
      </c>
      <c r="D10" s="22"/>
      <c r="E10" s="23"/>
      <c r="F10" s="24"/>
      <c r="G10" s="27"/>
      <c r="H10" s="27"/>
      <c r="I10" s="27"/>
      <c r="J10" s="27"/>
      <c r="K10" s="27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ht="12.75" customHeight="1" spans="2:11">
      <c r="B11" s="13" t="str">
        <f>ORÇAMENTO!A28</f>
        <v>3.</v>
      </c>
      <c r="C11" s="14" t="str">
        <f>ORÇAMENTO!D28</f>
        <v>COBERTURA</v>
      </c>
      <c r="D11" s="15"/>
      <c r="E11" s="16"/>
      <c r="F11" s="17"/>
      <c r="G11" s="26"/>
      <c r="H11" s="26"/>
      <c r="I11" s="26"/>
      <c r="J11" s="26"/>
      <c r="K11" s="26"/>
    </row>
    <row r="12" ht="12.75" customHeight="1" spans="1:26">
      <c r="A12" s="19"/>
      <c r="B12" s="20"/>
      <c r="C12" s="21" t="s">
        <v>276</v>
      </c>
      <c r="D12" s="22"/>
      <c r="E12" s="23"/>
      <c r="F12" s="24"/>
      <c r="G12" s="27"/>
      <c r="H12" s="27"/>
      <c r="I12" s="27"/>
      <c r="J12" s="27"/>
      <c r="K12" s="27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</row>
    <row r="13" ht="12.75" customHeight="1" spans="2:11">
      <c r="B13" s="13" t="str">
        <f>ORÇAMENTO!A33</f>
        <v>4.</v>
      </c>
      <c r="C13" s="14" t="str">
        <f>ORÇAMENTO!D33</f>
        <v>CONTRAPISO</v>
      </c>
      <c r="D13" s="15"/>
      <c r="E13" s="16"/>
      <c r="F13" s="17"/>
      <c r="G13" s="26"/>
      <c r="H13" s="26"/>
      <c r="I13" s="26"/>
      <c r="J13" s="26"/>
      <c r="K13" s="26"/>
    </row>
    <row r="14" ht="12.75" customHeight="1" spans="1:26">
      <c r="A14" s="19"/>
      <c r="B14" s="20"/>
      <c r="C14" s="21" t="s">
        <v>277</v>
      </c>
      <c r="D14" s="22"/>
      <c r="E14" s="23"/>
      <c r="F14" s="24"/>
      <c r="G14" s="27"/>
      <c r="H14" s="27"/>
      <c r="I14" s="27"/>
      <c r="J14" s="27"/>
      <c r="K14" s="27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</row>
    <row r="15" ht="12.75" customHeight="1" spans="2:11">
      <c r="B15" s="13" t="str">
        <f>ORÇAMENTO!A38</f>
        <v>5.</v>
      </c>
      <c r="C15" s="14" t="str">
        <f>ORÇAMENTO!D38</f>
        <v>REVESTIMENTO DE PAREDES</v>
      </c>
      <c r="D15" s="15"/>
      <c r="E15" s="16"/>
      <c r="F15" s="17"/>
      <c r="G15" s="26"/>
      <c r="H15" s="26"/>
      <c r="I15" s="26"/>
      <c r="J15" s="26"/>
      <c r="K15" s="26"/>
    </row>
    <row r="16" ht="12.75" customHeight="1" spans="1:26">
      <c r="A16" s="19"/>
      <c r="B16" s="20"/>
      <c r="C16" s="21" t="s">
        <v>278</v>
      </c>
      <c r="D16" s="22"/>
      <c r="E16" s="23"/>
      <c r="F16" s="24"/>
      <c r="G16" s="27"/>
      <c r="H16" s="27"/>
      <c r="I16" s="27"/>
      <c r="J16" s="27"/>
      <c r="K16" s="27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</row>
    <row r="17" ht="12.75" customHeight="1" spans="2:11">
      <c r="B17" s="13" t="str">
        <f>ORÇAMENTO!A44</f>
        <v>6.</v>
      </c>
      <c r="C17" s="14" t="str">
        <f>ORÇAMENTO!D44</f>
        <v>ESQUADRIAS</v>
      </c>
      <c r="D17" s="15"/>
      <c r="E17" s="16"/>
      <c r="F17" s="17"/>
      <c r="G17" s="26"/>
      <c r="H17" s="26"/>
      <c r="I17" s="26"/>
      <c r="J17" s="26"/>
      <c r="K17" s="26"/>
    </row>
    <row r="18" ht="12.75" customHeight="1" spans="1:26">
      <c r="A18" s="19"/>
      <c r="B18" s="20"/>
      <c r="C18" s="21" t="s">
        <v>279</v>
      </c>
      <c r="D18" s="22"/>
      <c r="E18" s="23"/>
      <c r="F18" s="24"/>
      <c r="G18" s="27"/>
      <c r="H18" s="27"/>
      <c r="I18" s="27"/>
      <c r="J18" s="27"/>
      <c r="K18" s="27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</row>
    <row r="19" ht="12.75" customHeight="1" spans="2:11">
      <c r="B19" s="13" t="str">
        <f>ORÇAMENTO!A51</f>
        <v>7.</v>
      </c>
      <c r="C19" s="14" t="str">
        <f>ORÇAMENTO!D51</f>
        <v>PINTURA</v>
      </c>
      <c r="D19" s="15"/>
      <c r="E19" s="16"/>
      <c r="F19" s="17"/>
      <c r="G19" s="26"/>
      <c r="H19" s="26"/>
      <c r="I19" s="26"/>
      <c r="J19" s="26"/>
      <c r="K19" s="26"/>
    </row>
    <row r="20" ht="12.75" customHeight="1" spans="1:26">
      <c r="A20" s="19"/>
      <c r="B20" s="20"/>
      <c r="C20" s="21" t="s">
        <v>280</v>
      </c>
      <c r="D20" s="22"/>
      <c r="E20" s="23"/>
      <c r="F20" s="24"/>
      <c r="G20" s="27"/>
      <c r="H20" s="27"/>
      <c r="I20" s="27"/>
      <c r="J20" s="27"/>
      <c r="K20" s="27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ht="12.75" customHeight="1" spans="2:11">
      <c r="B21" s="28">
        <v>8</v>
      </c>
      <c r="C21" s="29" t="s">
        <v>281</v>
      </c>
      <c r="D21" s="15"/>
      <c r="E21" s="16"/>
      <c r="F21" s="17"/>
      <c r="G21" s="26"/>
      <c r="H21" s="26"/>
      <c r="I21" s="26"/>
      <c r="J21" s="26"/>
      <c r="K21" s="26"/>
    </row>
    <row r="22" ht="12.75" customHeight="1" spans="1:26">
      <c r="A22" s="19"/>
      <c r="B22" s="20"/>
      <c r="C22" s="21" t="s">
        <v>282</v>
      </c>
      <c r="D22" s="22"/>
      <c r="E22" s="23"/>
      <c r="F22" s="24"/>
      <c r="G22" s="27"/>
      <c r="H22" s="27"/>
      <c r="I22" s="27"/>
      <c r="J22" s="27"/>
      <c r="K22" s="27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</row>
    <row r="23" ht="12.75" customHeight="1" spans="2:11">
      <c r="B23" s="28">
        <v>9</v>
      </c>
      <c r="C23" s="29" t="s">
        <v>153</v>
      </c>
      <c r="D23" s="15"/>
      <c r="E23" s="16"/>
      <c r="F23" s="17"/>
      <c r="G23" s="26"/>
      <c r="H23" s="26"/>
      <c r="I23" s="26"/>
      <c r="J23" s="26"/>
      <c r="K23" s="26"/>
    </row>
    <row r="24" ht="12.75" customHeight="1" spans="1:26">
      <c r="A24" s="19"/>
      <c r="B24" s="20"/>
      <c r="C24" s="21" t="s">
        <v>283</v>
      </c>
      <c r="D24" s="22"/>
      <c r="E24" s="23"/>
      <c r="F24" s="24"/>
      <c r="G24" s="27"/>
      <c r="H24" s="27"/>
      <c r="I24" s="27"/>
      <c r="J24" s="27"/>
      <c r="K24" s="27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</row>
    <row r="25" ht="12.75" customHeight="1" spans="2:11">
      <c r="B25" s="13" t="str">
        <f>ORÇAMENTO!A77</f>
        <v>10.</v>
      </c>
      <c r="C25" s="14" t="str">
        <f>ORÇAMENTO!D77</f>
        <v>REDE ELÉTRICA</v>
      </c>
      <c r="D25" s="15"/>
      <c r="E25" s="16"/>
      <c r="F25" s="17"/>
      <c r="G25" s="26"/>
      <c r="H25" s="26"/>
      <c r="I25" s="26"/>
      <c r="J25" s="26"/>
      <c r="K25" s="26"/>
    </row>
    <row r="26" ht="12.75" customHeight="1" spans="1:26">
      <c r="A26" s="19"/>
      <c r="B26" s="20"/>
      <c r="C26" s="21" t="s">
        <v>284</v>
      </c>
      <c r="D26" s="22"/>
      <c r="E26" s="23"/>
      <c r="F26" s="24"/>
      <c r="G26" s="27"/>
      <c r="H26" s="27"/>
      <c r="I26" s="27"/>
      <c r="J26" s="27"/>
      <c r="K26" s="27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</row>
    <row r="27" ht="12.75" customHeight="1" spans="2:11">
      <c r="B27" s="30" t="s">
        <v>285</v>
      </c>
      <c r="C27" s="31"/>
      <c r="D27" s="31"/>
      <c r="E27" s="32"/>
      <c r="F27" s="33"/>
      <c r="G27" s="34"/>
      <c r="H27" s="34"/>
      <c r="I27" s="34"/>
      <c r="J27" s="34"/>
      <c r="K27" s="34"/>
    </row>
    <row r="28" ht="12.75" customHeight="1" spans="2:11">
      <c r="B28" s="35" t="s">
        <v>286</v>
      </c>
      <c r="C28" s="36"/>
      <c r="D28" s="36"/>
      <c r="E28" s="37"/>
      <c r="F28" s="38"/>
      <c r="G28" s="38"/>
      <c r="H28" s="38"/>
      <c r="I28" s="38"/>
      <c r="J28" s="38"/>
      <c r="K28" s="38"/>
    </row>
    <row r="29" ht="12.75" customHeight="1" spans="2:11">
      <c r="B29" s="35" t="s">
        <v>287</v>
      </c>
      <c r="C29" s="36"/>
      <c r="D29" s="36"/>
      <c r="E29" s="37"/>
      <c r="F29" s="38"/>
      <c r="G29" s="38"/>
      <c r="H29" s="38"/>
      <c r="I29" s="38"/>
      <c r="J29" s="38"/>
      <c r="K29" s="38"/>
    </row>
    <row r="30" ht="12.75" customHeight="1"/>
    <row r="31" ht="12.75" customHeight="1" spans="1:2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2.75" customHeight="1" spans="1:2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2.75" customHeight="1" spans="2:5">
      <c r="B33" s="1"/>
      <c r="C33" s="1"/>
      <c r="D33" s="1"/>
      <c r="E33" s="1"/>
    </row>
    <row r="34" ht="12.75" customHeight="1" spans="2:10">
      <c r="B34" s="39" t="s">
        <v>204</v>
      </c>
      <c r="C34" s="39"/>
      <c r="D34" s="39"/>
      <c r="E34" s="39"/>
      <c r="H34" s="40"/>
      <c r="I34" s="39"/>
      <c r="J34" s="39"/>
    </row>
    <row r="35" ht="12.75" customHeight="1" spans="2:8">
      <c r="B35" s="41" t="s">
        <v>206</v>
      </c>
      <c r="H35" s="41" t="s">
        <v>207</v>
      </c>
    </row>
    <row r="36" ht="12.75" customHeight="1"/>
    <row r="37" ht="12.75" customHeight="1" spans="1:26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75" customHeight="1" spans="1:26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2.75" customHeight="1" spans="2:5">
      <c r="B39" s="39"/>
      <c r="C39" s="39"/>
      <c r="D39" s="39"/>
      <c r="E39" s="39"/>
    </row>
    <row r="40" ht="12.75" customHeight="1"/>
    <row r="41" ht="12.75" customHeight="1" spans="2:3">
      <c r="B41" s="41"/>
      <c r="C41" s="41"/>
    </row>
    <row r="42" ht="12.75" customHeight="1" spans="2:3">
      <c r="B42" s="41"/>
      <c r="C42" s="41"/>
    </row>
    <row r="43" ht="12.75" customHeight="1" spans="2:3">
      <c r="B43" s="41"/>
      <c r="C43" s="41"/>
    </row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</sheetData>
  <mergeCells count="37">
    <mergeCell ref="B3:K3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B27:E27"/>
    <mergeCell ref="B28:E28"/>
    <mergeCell ref="B29:E29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  <mergeCell ref="B25:B26"/>
    <mergeCell ref="F5:F6"/>
    <mergeCell ref="C5:E6"/>
  </mergeCells>
  <printOptions horizontalCentered="1"/>
  <pageMargins left="0.78740157480315" right="0.78740157480315" top="1.02362204724409" bottom="1.02362204724409" header="0" footer="0"/>
  <pageSetup paperSize="9" scale="95" orientation="landscape"/>
  <headerFooter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ORÇAMENTO</vt:lpstr>
      <vt:lpstr>ORÇ EM BRANCO</vt:lpstr>
      <vt:lpstr>BDI EM BRANCO</vt:lpstr>
      <vt:lpstr>CRON EM BRANCO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</dc:creator>
  <cp:lastModifiedBy>alexa</cp:lastModifiedBy>
  <dcterms:created xsi:type="dcterms:W3CDTF">2022-03-30T14:12:00Z</dcterms:created>
  <cp:lastPrinted>2024-05-28T16:24:00Z</cp:lastPrinted>
  <dcterms:modified xsi:type="dcterms:W3CDTF">2024-10-08T15:17:47Z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797A0D48977D434895F77ADF92132C02_12</vt:lpwstr>
  </property>
  <property fmtid="{D5CDD505-2E9C-101B-9397-08002B2CF9AE}" pid="3" name="KSOProductBuildVer">
    <vt:lpwstr>1046-12.2.0.18283</vt:lpwstr>
  </property>
</Properties>
</file>